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360" yWindow="276" windowWidth="18732" windowHeight="12216" activeTab="3"/>
  </bookViews>
  <sheets>
    <sheet name="Pokyny pro vyplnění" sheetId="11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Pol'!$A$1:$U$98</definedName>
    <definedName name="_xlnm.Print_Area" localSheetId="1">Stavba!$A$1:$J$64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25725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F10" i="12"/>
  <c r="AC88"/>
  <c r="F39" i="1" s="1"/>
  <c r="F40" s="1"/>
  <c r="G23" s="1"/>
  <c r="F9" i="12"/>
  <c r="G9"/>
  <c r="M9" s="1"/>
  <c r="I9"/>
  <c r="K9"/>
  <c r="O9"/>
  <c r="Q9"/>
  <c r="U9"/>
  <c r="G10"/>
  <c r="M10" s="1"/>
  <c r="I10"/>
  <c r="K10"/>
  <c r="O10"/>
  <c r="Q10"/>
  <c r="U10"/>
  <c r="F11"/>
  <c r="G11"/>
  <c r="M11" s="1"/>
  <c r="I11"/>
  <c r="K11"/>
  <c r="O11"/>
  <c r="Q11"/>
  <c r="U11"/>
  <c r="F13"/>
  <c r="G13" s="1"/>
  <c r="G12" s="1"/>
  <c r="I48" i="1" s="1"/>
  <c r="I13" i="12"/>
  <c r="I12" s="1"/>
  <c r="K13"/>
  <c r="K12" s="1"/>
  <c r="O13"/>
  <c r="O12" s="1"/>
  <c r="Q13"/>
  <c r="Q12" s="1"/>
  <c r="U13"/>
  <c r="U12" s="1"/>
  <c r="F15"/>
  <c r="G15"/>
  <c r="G14" s="1"/>
  <c r="I49" i="1" s="1"/>
  <c r="I15" i="12"/>
  <c r="I14" s="1"/>
  <c r="K15"/>
  <c r="K14" s="1"/>
  <c r="O15"/>
  <c r="O14" s="1"/>
  <c r="Q15"/>
  <c r="Q14" s="1"/>
  <c r="U15"/>
  <c r="U14" s="1"/>
  <c r="F17"/>
  <c r="G17" s="1"/>
  <c r="I17"/>
  <c r="K17"/>
  <c r="O17"/>
  <c r="Q17"/>
  <c r="U17"/>
  <c r="F18"/>
  <c r="G18" s="1"/>
  <c r="M18" s="1"/>
  <c r="I18"/>
  <c r="K18"/>
  <c r="O18"/>
  <c r="Q18"/>
  <c r="U18"/>
  <c r="F19"/>
  <c r="G19" s="1"/>
  <c r="M19" s="1"/>
  <c r="I19"/>
  <c r="K19"/>
  <c r="O19"/>
  <c r="Q19"/>
  <c r="U19"/>
  <c r="F20"/>
  <c r="G20" s="1"/>
  <c r="M20" s="1"/>
  <c r="I20"/>
  <c r="K20"/>
  <c r="O20"/>
  <c r="Q20"/>
  <c r="U20"/>
  <c r="F22"/>
  <c r="G22" s="1"/>
  <c r="I22"/>
  <c r="K22"/>
  <c r="O22"/>
  <c r="Q22"/>
  <c r="Q21" s="1"/>
  <c r="U22"/>
  <c r="F23"/>
  <c r="G23"/>
  <c r="M23" s="1"/>
  <c r="I23"/>
  <c r="K23"/>
  <c r="O23"/>
  <c r="Q23"/>
  <c r="U23"/>
  <c r="F24"/>
  <c r="G24"/>
  <c r="M24" s="1"/>
  <c r="I24"/>
  <c r="K24"/>
  <c r="O24"/>
  <c r="Q24"/>
  <c r="U24"/>
  <c r="F26"/>
  <c r="G26" s="1"/>
  <c r="I26"/>
  <c r="K26"/>
  <c r="K25" s="1"/>
  <c r="O26"/>
  <c r="Q26"/>
  <c r="U26"/>
  <c r="F27"/>
  <c r="G27" s="1"/>
  <c r="M27" s="1"/>
  <c r="I27"/>
  <c r="K27"/>
  <c r="O27"/>
  <c r="Q27"/>
  <c r="U27"/>
  <c r="F28"/>
  <c r="G28" s="1"/>
  <c r="M28" s="1"/>
  <c r="I28"/>
  <c r="K28"/>
  <c r="O28"/>
  <c r="Q28"/>
  <c r="U28"/>
  <c r="F29"/>
  <c r="G29"/>
  <c r="M29" s="1"/>
  <c r="I29"/>
  <c r="K29"/>
  <c r="O29"/>
  <c r="Q29"/>
  <c r="U29"/>
  <c r="F31"/>
  <c r="G31"/>
  <c r="G30" s="1"/>
  <c r="I53" i="1" s="1"/>
  <c r="I31" i="12"/>
  <c r="I30" s="1"/>
  <c r="K31"/>
  <c r="K30" s="1"/>
  <c r="O31"/>
  <c r="O30" s="1"/>
  <c r="Q31"/>
  <c r="Q30" s="1"/>
  <c r="U31"/>
  <c r="U30" s="1"/>
  <c r="F33"/>
  <c r="G33" s="1"/>
  <c r="I33"/>
  <c r="I32" s="1"/>
  <c r="K33"/>
  <c r="K32" s="1"/>
  <c r="O33"/>
  <c r="O32" s="1"/>
  <c r="Q33"/>
  <c r="Q32" s="1"/>
  <c r="U33"/>
  <c r="U32" s="1"/>
  <c r="F35"/>
  <c r="G35" s="1"/>
  <c r="I35"/>
  <c r="K35"/>
  <c r="K34" s="1"/>
  <c r="O35"/>
  <c r="Q35"/>
  <c r="Q34" s="1"/>
  <c r="U35"/>
  <c r="U34" s="1"/>
  <c r="F36"/>
  <c r="G36"/>
  <c r="M36" s="1"/>
  <c r="I36"/>
  <c r="K36"/>
  <c r="O36"/>
  <c r="Q36"/>
  <c r="U36"/>
  <c r="F38"/>
  <c r="G38" s="1"/>
  <c r="I38"/>
  <c r="K38"/>
  <c r="O38"/>
  <c r="Q38"/>
  <c r="U38"/>
  <c r="F39"/>
  <c r="G39" s="1"/>
  <c r="M39" s="1"/>
  <c r="I39"/>
  <c r="K39"/>
  <c r="O39"/>
  <c r="Q39"/>
  <c r="U39"/>
  <c r="F40"/>
  <c r="G40" s="1"/>
  <c r="M40" s="1"/>
  <c r="I40"/>
  <c r="K40"/>
  <c r="O40"/>
  <c r="Q40"/>
  <c r="U40"/>
  <c r="F41"/>
  <c r="G41" s="1"/>
  <c r="M41" s="1"/>
  <c r="I41"/>
  <c r="K41"/>
  <c r="O41"/>
  <c r="Q41"/>
  <c r="U41"/>
  <c r="F42"/>
  <c r="G42" s="1"/>
  <c r="M42" s="1"/>
  <c r="I42"/>
  <c r="K42"/>
  <c r="O42"/>
  <c r="Q42"/>
  <c r="U42"/>
  <c r="F43"/>
  <c r="G43" s="1"/>
  <c r="M43" s="1"/>
  <c r="I43"/>
  <c r="K43"/>
  <c r="O43"/>
  <c r="Q43"/>
  <c r="U43"/>
  <c r="F44"/>
  <c r="G44" s="1"/>
  <c r="M44" s="1"/>
  <c r="I44"/>
  <c r="K44"/>
  <c r="O44"/>
  <c r="Q44"/>
  <c r="U44"/>
  <c r="F45"/>
  <c r="G45" s="1"/>
  <c r="M45" s="1"/>
  <c r="I45"/>
  <c r="K45"/>
  <c r="O45"/>
  <c r="Q45"/>
  <c r="U45"/>
  <c r="F46"/>
  <c r="G46"/>
  <c r="M46" s="1"/>
  <c r="I46"/>
  <c r="K46"/>
  <c r="O46"/>
  <c r="Q46"/>
  <c r="U46"/>
  <c r="F47"/>
  <c r="G47"/>
  <c r="M47" s="1"/>
  <c r="I47"/>
  <c r="K47"/>
  <c r="O47"/>
  <c r="Q47"/>
  <c r="U47"/>
  <c r="F48"/>
  <c r="G48" s="1"/>
  <c r="M48" s="1"/>
  <c r="I48"/>
  <c r="K48"/>
  <c r="O48"/>
  <c r="Q48"/>
  <c r="U48"/>
  <c r="F50"/>
  <c r="G50" s="1"/>
  <c r="I50"/>
  <c r="K50"/>
  <c r="O50"/>
  <c r="Q50"/>
  <c r="U50"/>
  <c r="U49" s="1"/>
  <c r="F51"/>
  <c r="G51" s="1"/>
  <c r="M51" s="1"/>
  <c r="I51"/>
  <c r="K51"/>
  <c r="O51"/>
  <c r="Q51"/>
  <c r="U51"/>
  <c r="F52"/>
  <c r="G52"/>
  <c r="M52" s="1"/>
  <c r="I52"/>
  <c r="K52"/>
  <c r="O52"/>
  <c r="Q52"/>
  <c r="U52"/>
  <c r="F53"/>
  <c r="G53" s="1"/>
  <c r="M53" s="1"/>
  <c r="I53"/>
  <c r="K53"/>
  <c r="O53"/>
  <c r="Q53"/>
  <c r="U53"/>
  <c r="F54"/>
  <c r="G54"/>
  <c r="M54" s="1"/>
  <c r="I54"/>
  <c r="K54"/>
  <c r="O54"/>
  <c r="Q54"/>
  <c r="U54"/>
  <c r="F56"/>
  <c r="G56" s="1"/>
  <c r="I56"/>
  <c r="K56"/>
  <c r="O56"/>
  <c r="Q56"/>
  <c r="U56"/>
  <c r="F57"/>
  <c r="G57" s="1"/>
  <c r="M57" s="1"/>
  <c r="I57"/>
  <c r="K57"/>
  <c r="O57"/>
  <c r="Q57"/>
  <c r="U57"/>
  <c r="F58"/>
  <c r="G58" s="1"/>
  <c r="M58" s="1"/>
  <c r="I58"/>
  <c r="K58"/>
  <c r="O58"/>
  <c r="Q58"/>
  <c r="U58"/>
  <c r="F59"/>
  <c r="G59" s="1"/>
  <c r="M59" s="1"/>
  <c r="I59"/>
  <c r="K59"/>
  <c r="O59"/>
  <c r="Q59"/>
  <c r="U59"/>
  <c r="F60"/>
  <c r="G60" s="1"/>
  <c r="M60" s="1"/>
  <c r="I60"/>
  <c r="K60"/>
  <c r="O60"/>
  <c r="Q60"/>
  <c r="U60"/>
  <c r="F61"/>
  <c r="G61" s="1"/>
  <c r="M61" s="1"/>
  <c r="I61"/>
  <c r="K61"/>
  <c r="O61"/>
  <c r="Q61"/>
  <c r="U61"/>
  <c r="F63"/>
  <c r="G63" s="1"/>
  <c r="I63"/>
  <c r="K63"/>
  <c r="O63"/>
  <c r="Q63"/>
  <c r="U63"/>
  <c r="U62" s="1"/>
  <c r="F64"/>
  <c r="G64" s="1"/>
  <c r="M64" s="1"/>
  <c r="I64"/>
  <c r="K64"/>
  <c r="O64"/>
  <c r="Q64"/>
  <c r="U64"/>
  <c r="F65"/>
  <c r="G65"/>
  <c r="M65" s="1"/>
  <c r="I65"/>
  <c r="K65"/>
  <c r="O65"/>
  <c r="Q65"/>
  <c r="U65"/>
  <c r="F66"/>
  <c r="G66" s="1"/>
  <c r="M66" s="1"/>
  <c r="I66"/>
  <c r="K66"/>
  <c r="O66"/>
  <c r="Q66"/>
  <c r="U66"/>
  <c r="F68"/>
  <c r="G68" s="1"/>
  <c r="I68"/>
  <c r="K68"/>
  <c r="O68"/>
  <c r="Q68"/>
  <c r="U68"/>
  <c r="U67" s="1"/>
  <c r="F69"/>
  <c r="G69" s="1"/>
  <c r="M69" s="1"/>
  <c r="I69"/>
  <c r="K69"/>
  <c r="O69"/>
  <c r="Q69"/>
  <c r="U69"/>
  <c r="F71"/>
  <c r="G71"/>
  <c r="I71"/>
  <c r="I70" s="1"/>
  <c r="K71"/>
  <c r="O71"/>
  <c r="Q71"/>
  <c r="U71"/>
  <c r="F72"/>
  <c r="G72"/>
  <c r="M72" s="1"/>
  <c r="I72"/>
  <c r="K72"/>
  <c r="O72"/>
  <c r="Q72"/>
  <c r="U72"/>
  <c r="F73"/>
  <c r="G73" s="1"/>
  <c r="M73" s="1"/>
  <c r="I73"/>
  <c r="K73"/>
  <c r="O73"/>
  <c r="Q73"/>
  <c r="U73"/>
  <c r="F74"/>
  <c r="G74" s="1"/>
  <c r="M74" s="1"/>
  <c r="I74"/>
  <c r="K74"/>
  <c r="O74"/>
  <c r="Q74"/>
  <c r="U74"/>
  <c r="F75"/>
  <c r="G75"/>
  <c r="M75" s="1"/>
  <c r="I75"/>
  <c r="K75"/>
  <c r="O75"/>
  <c r="Q75"/>
  <c r="U75"/>
  <c r="F76"/>
  <c r="G76" s="1"/>
  <c r="M76" s="1"/>
  <c r="I76"/>
  <c r="K76"/>
  <c r="O76"/>
  <c r="Q76"/>
  <c r="U76"/>
  <c r="F78"/>
  <c r="G78" s="1"/>
  <c r="I78"/>
  <c r="I77" s="1"/>
  <c r="K78"/>
  <c r="K77" s="1"/>
  <c r="O78"/>
  <c r="O77" s="1"/>
  <c r="Q78"/>
  <c r="Q77" s="1"/>
  <c r="U78"/>
  <c r="U77" s="1"/>
  <c r="F80"/>
  <c r="G80"/>
  <c r="M80" s="1"/>
  <c r="I80"/>
  <c r="K80"/>
  <c r="O80"/>
  <c r="O79" s="1"/>
  <c r="Q80"/>
  <c r="U80"/>
  <c r="F81"/>
  <c r="G81" s="1"/>
  <c r="M81" s="1"/>
  <c r="I81"/>
  <c r="K81"/>
  <c r="O81"/>
  <c r="Q81"/>
  <c r="U81"/>
  <c r="F82"/>
  <c r="G82" s="1"/>
  <c r="M82" s="1"/>
  <c r="I82"/>
  <c r="K82"/>
  <c r="O82"/>
  <c r="Q82"/>
  <c r="U82"/>
  <c r="F83"/>
  <c r="G83" s="1"/>
  <c r="M83" s="1"/>
  <c r="I83"/>
  <c r="K83"/>
  <c r="O83"/>
  <c r="Q83"/>
  <c r="U83"/>
  <c r="F84"/>
  <c r="G84" s="1"/>
  <c r="M84" s="1"/>
  <c r="I84"/>
  <c r="K84"/>
  <c r="O84"/>
  <c r="Q84"/>
  <c r="U84"/>
  <c r="F85"/>
  <c r="G85"/>
  <c r="M85" s="1"/>
  <c r="I85"/>
  <c r="K85"/>
  <c r="O85"/>
  <c r="Q85"/>
  <c r="U85"/>
  <c r="F86"/>
  <c r="G86"/>
  <c r="M86" s="1"/>
  <c r="I86"/>
  <c r="K86"/>
  <c r="O86"/>
  <c r="Q86"/>
  <c r="U86"/>
  <c r="I18" i="1"/>
  <c r="G27"/>
  <c r="J28"/>
  <c r="J26"/>
  <c r="G38"/>
  <c r="F38"/>
  <c r="J23"/>
  <c r="J24"/>
  <c r="J25"/>
  <c r="J27"/>
  <c r="E24"/>
  <c r="E26"/>
  <c r="M22" i="12" l="1"/>
  <c r="M21" s="1"/>
  <c r="G21"/>
  <c r="I51" i="1" s="1"/>
  <c r="M63" i="12"/>
  <c r="M62" s="1"/>
  <c r="G62"/>
  <c r="I59" i="1" s="1"/>
  <c r="M35" i="12"/>
  <c r="M34" s="1"/>
  <c r="G34"/>
  <c r="I55" i="1" s="1"/>
  <c r="K67" i="12"/>
  <c r="O37"/>
  <c r="K70"/>
  <c r="Q8"/>
  <c r="K79"/>
  <c r="O70"/>
  <c r="Q67"/>
  <c r="U37"/>
  <c r="U8"/>
  <c r="Q70"/>
  <c r="Q79"/>
  <c r="U70"/>
  <c r="U79"/>
  <c r="I25"/>
  <c r="O25"/>
  <c r="I16"/>
  <c r="I62"/>
  <c r="O55"/>
  <c r="I49"/>
  <c r="Q25"/>
  <c r="K16"/>
  <c r="I55"/>
  <c r="K55"/>
  <c r="K62"/>
  <c r="Q55"/>
  <c r="K49"/>
  <c r="I34"/>
  <c r="U25"/>
  <c r="I21"/>
  <c r="O16"/>
  <c r="G79"/>
  <c r="I63" i="1" s="1"/>
  <c r="I19" s="1"/>
  <c r="O62" i="12"/>
  <c r="U55"/>
  <c r="O49"/>
  <c r="I37"/>
  <c r="K21"/>
  <c r="Q16"/>
  <c r="I8"/>
  <c r="G70"/>
  <c r="I61" i="1" s="1"/>
  <c r="I67" i="12"/>
  <c r="Q62"/>
  <c r="Q49"/>
  <c r="K37"/>
  <c r="O34"/>
  <c r="O21"/>
  <c r="U16"/>
  <c r="K8"/>
  <c r="O8"/>
  <c r="I79"/>
  <c r="O67"/>
  <c r="Q37"/>
  <c r="U21"/>
  <c r="AD88"/>
  <c r="G39" i="1" s="1"/>
  <c r="G40" s="1"/>
  <c r="G25" s="1"/>
  <c r="G26" s="1"/>
  <c r="G8" i="12"/>
  <c r="I17" i="1"/>
  <c r="G24"/>
  <c r="G67" i="12"/>
  <c r="I60" i="1" s="1"/>
  <c r="M68" i="12"/>
  <c r="M67" s="1"/>
  <c r="M17"/>
  <c r="M16" s="1"/>
  <c r="G16"/>
  <c r="I50" i="1" s="1"/>
  <c r="G49" i="12"/>
  <c r="I57" i="1" s="1"/>
  <c r="M50" i="12"/>
  <c r="M49" s="1"/>
  <c r="M78"/>
  <c r="M77" s="1"/>
  <c r="G77"/>
  <c r="I62" i="1" s="1"/>
  <c r="I20" s="1"/>
  <c r="G32" i="12"/>
  <c r="I54" i="1" s="1"/>
  <c r="M33" i="12"/>
  <c r="M32" s="1"/>
  <c r="G25"/>
  <c r="I52" i="1" s="1"/>
  <c r="M26" i="12"/>
  <c r="M25" s="1"/>
  <c r="M79"/>
  <c r="M8"/>
  <c r="M56"/>
  <c r="M55" s="1"/>
  <c r="G55"/>
  <c r="I58" i="1" s="1"/>
  <c r="G37" i="12"/>
  <c r="I56" i="1" s="1"/>
  <c r="M38" i="12"/>
  <c r="M37" s="1"/>
  <c r="M71"/>
  <c r="M70" s="1"/>
  <c r="M31"/>
  <c r="M30" s="1"/>
  <c r="M15"/>
  <c r="M14" s="1"/>
  <c r="M13"/>
  <c r="M12" s="1"/>
  <c r="G29" i="1" l="1"/>
  <c r="G28"/>
  <c r="H39"/>
  <c r="H40" s="1"/>
  <c r="G88" i="12"/>
  <c r="I47" i="1"/>
  <c r="I39" l="1"/>
  <c r="I40" s="1"/>
  <c r="J39" s="1"/>
  <c r="J40" s="1"/>
  <c r="I64"/>
  <c r="I16"/>
  <c r="I21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<sst xmlns="http://schemas.openxmlformats.org/spreadsheetml/2006/main" count="483" uniqueCount="251">
  <si>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</si>
  <si>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</si>
  <si>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</si>
  <si>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</si>
  <si>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</si>
  <si>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</si>
  <si>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</si>
  <si>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</si>
  <si>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</si>
  <si>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</si>
  <si>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</si>
  <si>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</si>
  <si>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</si>
  <si>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</si>
  <si>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</si>
  <si>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</si>
  <si>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</si>
  <si>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</si>
  <si>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</si>
  <si>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</si>
  <si>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</si>
  <si>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</si>
  <si>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</si>
  <si>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</si>
  <si>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</si>
  <si>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</si>
  <si>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</si>
  <si>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</si>
  <si>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</si>
  <si>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</si>
  <si>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</si>
  <si>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</si>
  <si>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</si>
  <si>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</si>
  <si>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</si>
  <si>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</si>
  <si>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</si>
  <si>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</si>
  <si>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</si>
  <si>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</si>
  <si>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</si>
  <si>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</si>
  <si>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</si>
  <si>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Nemocnice Znojmo</t>
  </si>
  <si>
    <t>Rozpočet:</t>
  </si>
  <si>
    <t>Misto</t>
  </si>
  <si>
    <t>Místo č.1</t>
  </si>
  <si>
    <t>Rozpočet</t>
  </si>
  <si>
    <t>Celkem za stavbu</t>
  </si>
  <si>
    <t>CZK</t>
  </si>
  <si>
    <t>Rekapitulace dílů</t>
  </si>
  <si>
    <t>Typ dílu</t>
  </si>
  <si>
    <t>3</t>
  </si>
  <si>
    <t>Svislé a kompletní konstrukce</t>
  </si>
  <si>
    <t>4</t>
  </si>
  <si>
    <t>Vodorovné konstrukce</t>
  </si>
  <si>
    <t>60</t>
  </si>
  <si>
    <t>Úpravy povrchů, omítky</t>
  </si>
  <si>
    <t>61</t>
  </si>
  <si>
    <t>Upravy povrchů vnitřní</t>
  </si>
  <si>
    <t>64</t>
  </si>
  <si>
    <t>Výplně otvorů</t>
  </si>
  <si>
    <t>96</t>
  </si>
  <si>
    <t>Bourání konstrukcí</t>
  </si>
  <si>
    <t>97</t>
  </si>
  <si>
    <t>Prorážení otvorů</t>
  </si>
  <si>
    <t>99</t>
  </si>
  <si>
    <t>Staveništní přesun hmot</t>
  </si>
  <si>
    <t>720</t>
  </si>
  <si>
    <t>Zdravotechnická instalace</t>
  </si>
  <si>
    <t>725</t>
  </si>
  <si>
    <t>Zařizovací předměty</t>
  </si>
  <si>
    <t>766</t>
  </si>
  <si>
    <t>Konstrukce truhlářské</t>
  </si>
  <si>
    <t>771</t>
  </si>
  <si>
    <t>Podlahy z dlaždic a obklady</t>
  </si>
  <si>
    <t>781</t>
  </si>
  <si>
    <t>Obklady keramické</t>
  </si>
  <si>
    <t>784</t>
  </si>
  <si>
    <t>Malby</t>
  </si>
  <si>
    <t>D96</t>
  </si>
  <si>
    <t>Přesuny sutí a vybouraných hmot</t>
  </si>
  <si>
    <t>ON</t>
  </si>
  <si>
    <t>VN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</si>
  <si>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</si>
  <si>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</si>
  <si>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</si>
  <si>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</si>
  <si>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</si>
  <si>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</si>
  <si>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</si>
  <si>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</si>
  <si>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</si>
  <si>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</si>
  <si>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</si>
  <si>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</si>
  <si>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</si>
  <si>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</si>
  <si>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</si>
  <si>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</si>
  <si>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</si>
  <si>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</si>
  <si>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</si>
  <si>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</si>
  <si>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</si>
  <si>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</si>
  <si>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</si>
  <si>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</si>
  <si>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</si>
  <si>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</si>
  <si>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</si>
  <si>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342013321R00</t>
  </si>
  <si>
    <t>Příčka SDK tl.150 mm,ocel.kce,2x oplášť.,RB 12,5mm</t>
  </si>
  <si>
    <t>m2</t>
  </si>
  <si>
    <t>POL1_0</t>
  </si>
  <si>
    <t>347016231R00</t>
  </si>
  <si>
    <t>Předstěna SDK, tl. 125 mm, ocel. kce CW,  2x RB 12,5 mm, bez izol.</t>
  </si>
  <si>
    <t>342263410R00</t>
  </si>
  <si>
    <t>Osazení revizních dvířek do SDK příček, do 0,25 m2</t>
  </si>
  <si>
    <t>kus</t>
  </si>
  <si>
    <t>416061132T00</t>
  </si>
  <si>
    <t>Montáž sádrokartonového kazetového podhledu, 600x600, zavěšená kovová konstrukce, bez izolace</t>
  </si>
  <si>
    <t>602016193R00</t>
  </si>
  <si>
    <t xml:space="preserve">Penetrace hloubková stěn </t>
  </si>
  <si>
    <t>612421626R00</t>
  </si>
  <si>
    <t>Omítka vnitřní zdiva, MVC, hladká</t>
  </si>
  <si>
    <t>612471411R00</t>
  </si>
  <si>
    <t>Úprava vnitřních stěn aktivovaným štukem</t>
  </si>
  <si>
    <t>612481211RT2</t>
  </si>
  <si>
    <t>Montáž výztužné sítě (perlinky) do stěrky-stěny, včetně výztužné sítě a stěrkového tmelu</t>
  </si>
  <si>
    <t>611.RA</t>
  </si>
  <si>
    <t>Zapravení omítek po vybouraných dvěřích vč. malby, uvedení do původního vzhledu chodby</t>
  </si>
  <si>
    <t>kpl.</t>
  </si>
  <si>
    <t>POL2_0</t>
  </si>
  <si>
    <t>642942111RU5</t>
  </si>
  <si>
    <t>Osazení zárubní dveřních ocelových, pl. do 2,5 m2, včetně dodávky zárubně  90 x 197 x 16 cm</t>
  </si>
  <si>
    <t>642942111RU4</t>
  </si>
  <si>
    <t>Osazení zárubní dveřních ocelových, pl. do 2,5 m2, včetně dodávky zárubně  80 x 197 x 16 cm</t>
  </si>
  <si>
    <t>642942111RT2</t>
  </si>
  <si>
    <t>Osazení zárubní dveřních ocelových, pl. do 2,5 m2, včetně dodávky zárubně  60 x 197 x 11 cm</t>
  </si>
  <si>
    <t>962200011RAA</t>
  </si>
  <si>
    <t>Bourání příček z cihel pálených, tloušťka 10 cm</t>
  </si>
  <si>
    <t>968061125R00</t>
  </si>
  <si>
    <t>Vyvěšení dřevěných dveřních křídel pl. do 2 m2</t>
  </si>
  <si>
    <t>968072455R00</t>
  </si>
  <si>
    <t>Vybourání kovových dveřních zárubní pl. do 2 m2</t>
  </si>
  <si>
    <t>762811811R00</t>
  </si>
  <si>
    <t>Demontáž záklopů stropu tl. do 3,2 cm</t>
  </si>
  <si>
    <t>978500010RA0</t>
  </si>
  <si>
    <t>Odsekání vnitřních obkladů a dlažby</t>
  </si>
  <si>
    <t>999281111R00</t>
  </si>
  <si>
    <t>Přesun hmot pro opravy a údržbu do výšky 25 m</t>
  </si>
  <si>
    <t>t</t>
  </si>
  <si>
    <t>72001</t>
  </si>
  <si>
    <t>ZTI - hrubé rozvody (trubní vedení, vč. odbočky,kolena spotřební instal. mat.vč. práce</t>
  </si>
  <si>
    <t>72002</t>
  </si>
  <si>
    <t>ZTI - kompletace, osazení zařizovacích předmětů</t>
  </si>
  <si>
    <t>725290010RA0</t>
  </si>
  <si>
    <t>Demontáž klozetu včetně splachovací nádrže</t>
  </si>
  <si>
    <t>725290020RA0</t>
  </si>
  <si>
    <t>Demontáž umyvadla včetně baterie a konzol</t>
  </si>
  <si>
    <t>725200010RA0</t>
  </si>
  <si>
    <t>Klozet závěsný + sedátko, tlačítko, bílý</t>
  </si>
  <si>
    <t>725200084RA0</t>
  </si>
  <si>
    <t>Klozet závěsný pro imobilní + sedátko, tlačítko, bílý</t>
  </si>
  <si>
    <t>725100001RA0</t>
  </si>
  <si>
    <t>Umyvadlo, baterie, zápachová uzávěrka</t>
  </si>
  <si>
    <t>551-490R</t>
  </si>
  <si>
    <t xml:space="preserve">Zrcadlo </t>
  </si>
  <si>
    <t>725019103R00</t>
  </si>
  <si>
    <t>Výlevka závěsná s plastovou mřížkou a baterií</t>
  </si>
  <si>
    <t>soubor</t>
  </si>
  <si>
    <t>72501.R00</t>
  </si>
  <si>
    <t>Madla</t>
  </si>
  <si>
    <t>72502.R00</t>
  </si>
  <si>
    <t>Háček na oděv</t>
  </si>
  <si>
    <t>55140R</t>
  </si>
  <si>
    <t>Dávkovač tek. mýdla</t>
  </si>
  <si>
    <t>POL3_0</t>
  </si>
  <si>
    <t>998725103R00</t>
  </si>
  <si>
    <t>Přesun hmot pro zařizovací předměty, výšky do 24 m</t>
  </si>
  <si>
    <t>766661112R00</t>
  </si>
  <si>
    <t>Montáž dveří do zárubně,otevíravých 1kř.do 0,8 m</t>
  </si>
  <si>
    <t>766661122R00</t>
  </si>
  <si>
    <t>Montáž dveří do zárubně,otevíravých 1kř.nad 0,8 m</t>
  </si>
  <si>
    <t>611606R</t>
  </si>
  <si>
    <t>Dveře vnitřní hladké plné 1 křídlé</t>
  </si>
  <si>
    <t>54914621R</t>
  </si>
  <si>
    <t xml:space="preserve">Dveřní kování </t>
  </si>
  <si>
    <t>549685R</t>
  </si>
  <si>
    <t>Dveřní kování madlo</t>
  </si>
  <si>
    <t>771101115R00</t>
  </si>
  <si>
    <t>Vyrovnání podkladů samonivel. hmotou tl. do 10 mm</t>
  </si>
  <si>
    <t>771101210R00</t>
  </si>
  <si>
    <t>Penetrace podkladu pod dlažby</t>
  </si>
  <si>
    <t>771575107RT6</t>
  </si>
  <si>
    <t>Montáž podlah keram., hladké, tmel, 20x20 cm, lepidlo, spár.hmota</t>
  </si>
  <si>
    <t>597642020R</t>
  </si>
  <si>
    <t>Dlažba matná 200x200x9 mm</t>
  </si>
  <si>
    <t>998771203R00</t>
  </si>
  <si>
    <t>Přesun hmot pro podlahy z dlaždic, výšky do 24 m</t>
  </si>
  <si>
    <t>776421100RU1</t>
  </si>
  <si>
    <t>Lepení podlahových soklíků z PVC, včetně dodávky soklíku PVC</t>
  </si>
  <si>
    <t>m</t>
  </si>
  <si>
    <t>781101111R00</t>
  </si>
  <si>
    <t>Vyrovnání podkladu maltou ze SMS tl. do 7 mm</t>
  </si>
  <si>
    <t>781475114RT6</t>
  </si>
  <si>
    <t>Obklad vnitřní stěn keramický, do tmele, 20x20 cm, lepidlo, spár.hmota</t>
  </si>
  <si>
    <t>5976420R</t>
  </si>
  <si>
    <t>Obklad 200x200 mm</t>
  </si>
  <si>
    <t>998781203R00</t>
  </si>
  <si>
    <t>Přesun hmot pro obklady keramické, výšky do 24 m</t>
  </si>
  <si>
    <t>784191101R00</t>
  </si>
  <si>
    <t>Penetrace podkladu univerzální 1x</t>
  </si>
  <si>
    <t>784195412R00</t>
  </si>
  <si>
    <t>Malba bílá, bez penetrace, 2 x</t>
  </si>
  <si>
    <t>979087112R00</t>
  </si>
  <si>
    <t>Nakládání suti na dopravní prostředky</t>
  </si>
  <si>
    <t>979011111R00</t>
  </si>
  <si>
    <t xml:space="preserve">Svislá doprava suti a vybour. hmot </t>
  </si>
  <si>
    <t>979081111R00</t>
  </si>
  <si>
    <t>Odvoz suti a vybour. hmot na skládku do 1 km</t>
  </si>
  <si>
    <t>979081121R00</t>
  </si>
  <si>
    <t>Příplatek k odvozu za každý další 1 km</t>
  </si>
  <si>
    <t>979082111R00</t>
  </si>
  <si>
    <t>Vnitrostaveništní doprava suti do 10 m</t>
  </si>
  <si>
    <t>979990111R00</t>
  </si>
  <si>
    <t xml:space="preserve">Poplatek za uložení suti </t>
  </si>
  <si>
    <t>0010.R</t>
  </si>
  <si>
    <t>Zřízení zástěny pro oddělení od běžného provozu, (stěna z desek, zakrytí proti prachu geotextilií)</t>
  </si>
  <si>
    <t>Soubor</t>
  </si>
  <si>
    <t>005121020R</t>
  </si>
  <si>
    <t>Zřízení staveniště , mobilní buňka + mobilní wc</t>
  </si>
  <si>
    <t>005124010R</t>
  </si>
  <si>
    <t>Ztížené pracovní podmínky</t>
  </si>
  <si>
    <t>005111020R</t>
  </si>
  <si>
    <t>Přesun stavebních kapacit</t>
  </si>
  <si>
    <t>005.R</t>
  </si>
  <si>
    <t>Mimostaveništní doprava</t>
  </si>
  <si>
    <t>005261030R</t>
  </si>
  <si>
    <t xml:space="preserve">Finanční rezerva </t>
  </si>
  <si>
    <t>005121030R</t>
  </si>
  <si>
    <t>Odstranění zařízení staveniště</t>
  </si>
  <si>
    <t>913      R00</t>
  </si>
  <si>
    <t>Hzs - Stavební dělník - další pomocné práce</t>
  </si>
  <si>
    <t>h</t>
  </si>
  <si>
    <t/>
  </si>
  <si>
    <t>SUM</t>
  </si>
  <si>
    <t>Poznámky uchazeče k zadání</t>
  </si>
  <si>
    <t>POPUZIV</t>
  </si>
  <si>
    <t>END</t>
  </si>
</sst>
</file>

<file path=xl/styles.xml><?xml version="1.0" encoding="utf-8"?>
<styleSheet xmlns="http://schemas.openxmlformats.org/spreadsheetml/2006/main">
  <numFmts count="1">
    <numFmt numFmtId="164" formatCode="#,##0.00000"/>
  </numFmts>
  <fonts count="17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1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4" fillId="0" borderId="0" xfId="0" applyFont="1"/>
    <xf numFmtId="0" fontId="15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49" fontId="3" fillId="0" borderId="26" xfId="0" applyNumberFormat="1" applyFont="1" applyBorder="1" applyAlignment="1">
      <alignment vertical="center"/>
    </xf>
    <xf numFmtId="0" fontId="15" fillId="3" borderId="3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3" fillId="5" borderId="10" xfId="0" applyFont="1" applyFill="1" applyBorder="1"/>
    <xf numFmtId="0" fontId="3" fillId="5" borderId="6" xfId="0" applyFont="1" applyFill="1" applyBorder="1"/>
    <xf numFmtId="0" fontId="15" fillId="3" borderId="35" xfId="0" applyFont="1" applyFill="1" applyBorder="1" applyAlignment="1">
      <alignment horizontal="center" vertical="center" wrapText="1"/>
    </xf>
    <xf numFmtId="49" fontId="3" fillId="0" borderId="36" xfId="0" applyNumberFormat="1" applyFont="1" applyBorder="1" applyAlignment="1">
      <alignment vertical="center"/>
    </xf>
    <xf numFmtId="49" fontId="3" fillId="0" borderId="10" xfId="0" applyNumberFormat="1" applyFont="1" applyBorder="1" applyAlignment="1">
      <alignment vertical="center"/>
    </xf>
    <xf numFmtId="4" fontId="3" fillId="0" borderId="35" xfId="0" applyNumberFormat="1" applyFont="1" applyBorder="1" applyAlignment="1">
      <alignment horizontal="center" vertical="center"/>
    </xf>
    <xf numFmtId="4" fontId="3" fillId="0" borderId="35" xfId="0" applyNumberFormat="1" applyFont="1" applyBorder="1" applyAlignment="1">
      <alignment vertical="center"/>
    </xf>
    <xf numFmtId="4" fontId="3" fillId="0" borderId="33" xfId="0" applyNumberFormat="1" applyFont="1" applyBorder="1" applyAlignment="1">
      <alignment horizontal="center" vertical="center"/>
    </xf>
    <xf numFmtId="4" fontId="3" fillId="0" borderId="33" xfId="0" applyNumberFormat="1" applyFont="1" applyBorder="1" applyAlignment="1">
      <alignment vertical="center"/>
    </xf>
    <xf numFmtId="4" fontId="3" fillId="0" borderId="39" xfId="0" applyNumberFormat="1" applyFont="1" applyBorder="1" applyAlignment="1">
      <alignment horizontal="center" vertical="center"/>
    </xf>
    <xf numFmtId="4" fontId="3" fillId="0" borderId="39" xfId="0" applyNumberFormat="1" applyFont="1" applyBorder="1" applyAlignment="1">
      <alignment vertical="center"/>
    </xf>
    <xf numFmtId="4" fontId="3" fillId="5" borderId="39" xfId="0" applyNumberFormat="1" applyFont="1" applyFill="1" applyBorder="1" applyAlignment="1">
      <alignment horizontal="center"/>
    </xf>
    <xf numFmtId="4" fontId="3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49" fontId="0" fillId="0" borderId="40" xfId="0" applyNumberFormat="1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1" fillId="0" borderId="44" xfId="0" applyFont="1" applyBorder="1" applyAlignment="1">
      <alignment vertical="center"/>
    </xf>
    <xf numFmtId="0" fontId="1" fillId="0" borderId="45" xfId="0" applyFont="1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vertical="top"/>
    </xf>
    <xf numFmtId="0" fontId="0" fillId="3" borderId="50" xfId="0" applyFill="1" applyBorder="1" applyAlignment="1">
      <alignment wrapText="1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34" xfId="0" applyFont="1" applyBorder="1" applyAlignment="1">
      <alignment vertical="top" shrinkToFit="1"/>
    </xf>
    <xf numFmtId="0" fontId="16" fillId="0" borderId="33" xfId="0" applyFont="1" applyBorder="1" applyAlignment="1">
      <alignment vertical="top" shrinkToFit="1"/>
    </xf>
    <xf numFmtId="0" fontId="16" fillId="0" borderId="26" xfId="0" applyFont="1" applyBorder="1" applyAlignment="1">
      <alignment vertical="top" shrinkToFit="1"/>
    </xf>
    <xf numFmtId="0" fontId="0" fillId="3" borderId="38" xfId="0" applyFill="1" applyBorder="1" applyAlignment="1">
      <alignment vertical="top" shrinkToFit="1"/>
    </xf>
    <xf numFmtId="0" fontId="0" fillId="3" borderId="39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64" fontId="16" fillId="0" borderId="33" xfId="0" applyNumberFormat="1" applyFont="1" applyBorder="1" applyAlignment="1">
      <alignment vertical="top" shrinkToFit="1"/>
    </xf>
    <xf numFmtId="164" fontId="0" fillId="3" borderId="39" xfId="0" applyNumberFormat="1" applyFill="1" applyBorder="1" applyAlignment="1">
      <alignment vertical="top" shrinkToFit="1"/>
    </xf>
    <xf numFmtId="4" fontId="16" fillId="4" borderId="33" xfId="0" applyNumberFormat="1" applyFont="1" applyFill="1" applyBorder="1" applyAlignment="1" applyProtection="1">
      <alignment vertical="top" shrinkToFit="1"/>
      <protection locked="0"/>
    </xf>
    <xf numFmtId="4" fontId="16" fillId="0" borderId="33" xfId="0" applyNumberFormat="1" applyFont="1" applyBorder="1" applyAlignment="1">
      <alignment vertical="top" shrinkToFit="1"/>
    </xf>
    <xf numFmtId="4" fontId="0" fillId="3" borderId="39" xfId="0" applyNumberFormat="1" applyFill="1" applyBorder="1" applyAlignment="1">
      <alignment vertical="top" shrinkToFit="1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0" fontId="0" fillId="3" borderId="54" xfId="0" applyFill="1" applyBorder="1" applyAlignment="1">
      <alignment vertical="top"/>
    </xf>
    <xf numFmtId="164" fontId="0" fillId="3" borderId="49" xfId="0" applyNumberFormat="1" applyFill="1" applyBorder="1" applyAlignment="1">
      <alignment vertical="top"/>
    </xf>
    <xf numFmtId="4" fontId="0" fillId="3" borderId="49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38" xfId="0" applyFont="1" applyBorder="1" applyAlignment="1">
      <alignment vertical="top" shrinkToFit="1"/>
    </xf>
    <xf numFmtId="164" fontId="16" fillId="0" borderId="39" xfId="0" applyNumberFormat="1" applyFont="1" applyBorder="1" applyAlignment="1">
      <alignment vertical="top" shrinkToFit="1"/>
    </xf>
    <xf numFmtId="4" fontId="16" fillId="4" borderId="39" xfId="0" applyNumberFormat="1" applyFont="1" applyFill="1" applyBorder="1" applyAlignment="1" applyProtection="1">
      <alignment vertical="top" shrinkToFit="1"/>
      <protection locked="0"/>
    </xf>
    <xf numFmtId="4" fontId="16" fillId="0" borderId="39" xfId="0" applyNumberFormat="1" applyFont="1" applyBorder="1" applyAlignment="1">
      <alignment vertical="top" shrinkToFit="1"/>
    </xf>
    <xf numFmtId="0" fontId="16" fillId="0" borderId="39" xfId="0" applyFont="1" applyBorder="1" applyAlignment="1">
      <alignment vertical="top" shrinkToFit="1"/>
    </xf>
    <xf numFmtId="0" fontId="16" fillId="0" borderId="10" xfId="0" applyFont="1" applyBorder="1" applyAlignment="1">
      <alignment vertical="top" shrinkToFit="1"/>
    </xf>
    <xf numFmtId="0" fontId="5" fillId="3" borderId="15" xfId="0" applyFont="1" applyFill="1" applyBorder="1" applyAlignment="1">
      <alignment vertical="top"/>
    </xf>
    <xf numFmtId="49" fontId="5" fillId="3" borderId="12" xfId="0" applyNumberFormat="1" applyFont="1" applyFill="1" applyBorder="1" applyAlignment="1">
      <alignment vertical="top"/>
    </xf>
    <xf numFmtId="0" fontId="5" fillId="3" borderId="12" xfId="0" applyFont="1" applyFill="1" applyBorder="1" applyAlignment="1">
      <alignment vertical="top"/>
    </xf>
    <xf numFmtId="4" fontId="5" fillId="3" borderId="22" xfId="0" applyNumberFormat="1" applyFont="1" applyFill="1" applyBorder="1" applyAlignment="1">
      <alignment vertical="top"/>
    </xf>
    <xf numFmtId="0" fontId="16" fillId="0" borderId="33" xfId="0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0" fontId="16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" fontId="3" fillId="0" borderId="39" xfId="0" applyNumberFormat="1" applyFont="1" applyBorder="1" applyAlignment="1">
      <alignment vertical="center"/>
    </xf>
    <xf numFmtId="49" fontId="3" fillId="0" borderId="10" xfId="0" applyNumberFormat="1" applyFont="1" applyBorder="1" applyAlignment="1">
      <alignment vertical="center" wrapText="1"/>
    </xf>
    <xf numFmtId="49" fontId="3" fillId="0" borderId="6" xfId="0" applyNumberFormat="1" applyFont="1" applyBorder="1" applyAlignment="1">
      <alignment vertical="center" wrapText="1"/>
    </xf>
    <xf numFmtId="4" fontId="3" fillId="5" borderId="39" xfId="0" applyNumberFormat="1" applyFont="1" applyFill="1" applyBorder="1" applyAlignment="1"/>
    <xf numFmtId="4" fontId="3" fillId="0" borderId="33" xfId="0" applyNumberFormat="1" applyFont="1" applyBorder="1" applyAlignment="1">
      <alignment vertical="center"/>
    </xf>
    <xf numFmtId="49" fontId="3" fillId="0" borderId="26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vertical="center" wrapText="1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15" fillId="3" borderId="35" xfId="0" applyFont="1" applyFill="1" applyBorder="1" applyAlignment="1">
      <alignment horizontal="center" vertical="center" wrapText="1"/>
    </xf>
    <xf numFmtId="4" fontId="3" fillId="0" borderId="35" xfId="0" applyNumberFormat="1" applyFont="1" applyBorder="1" applyAlignment="1">
      <alignment vertical="center"/>
    </xf>
    <xf numFmtId="49" fontId="3" fillId="0" borderId="36" xfId="0" applyNumberFormat="1" applyFont="1" applyBorder="1" applyAlignment="1">
      <alignment vertical="center" wrapText="1"/>
    </xf>
    <xf numFmtId="49" fontId="3" fillId="0" borderId="18" xfId="0" applyNumberFormat="1" applyFont="1" applyBorder="1" applyAlignment="1">
      <alignment vertical="center" wrapText="1"/>
    </xf>
    <xf numFmtId="2" fontId="12" fillId="3" borderId="7" xfId="0" applyNumberFormat="1" applyFont="1" applyFill="1" applyBorder="1" applyAlignment="1">
      <alignment horizontal="righ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0" fontId="8" fillId="0" borderId="6" xfId="0" applyFont="1" applyBorder="1" applyAlignment="1">
      <alignment horizontal="center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1" fontId="0" fillId="0" borderId="6" xfId="0" applyNumberFormat="1" applyFont="1" applyBorder="1" applyAlignment="1">
      <alignment horizontal="right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4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0" fontId="0" fillId="0" borderId="48" xfId="0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vitel/Templates/Rozpocty/Sablon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"/>
  <sheetViews>
    <sheetView workbookViewId="0">
      <selection activeCell="A2" sqref="A2:G2"/>
    </sheetView>
  </sheetViews>
  <sheetFormatPr defaultRowHeight="13.2"/>
  <sheetData>
    <row r="1" spans="1:7">
      <c r="A1" s="35" t="s">
        <v>38</v>
      </c>
    </row>
    <row r="2" spans="1:7" ht="57.75" customHeight="1">
      <c r="A2" s="197" t="s">
        <v>39</v>
      </c>
      <c r="B2" s="197"/>
      <c r="C2" s="197"/>
      <c r="D2" s="197"/>
      <c r="E2" s="197"/>
      <c r="F2" s="197"/>
      <c r="G2" s="197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5112">
    <tabColor rgb="FF66FF66"/>
  </sheetPr>
  <dimension ref="A1:O67"/>
  <sheetViews>
    <sheetView showGridLines="0" topLeftCell="B1" zoomScaleNormal="100" zoomScaleSheetLayoutView="75" workbookViewId="0">
      <selection activeCell="P25" sqref="P25"/>
    </sheetView>
  </sheetViews>
  <sheetFormatPr defaultColWidth="9" defaultRowHeight="13.2"/>
  <cols>
    <col min="1" max="1" width="8.44140625" hidden="1" customWidth="1"/>
    <col min="2" max="2" width="9.109375" customWidth="1"/>
    <col min="3" max="3" width="7.44140625" customWidth="1"/>
    <col min="4" max="4" width="13.44140625" customWidth="1"/>
    <col min="5" max="5" width="12.109375" customWidth="1"/>
    <col min="6" max="6" width="11.44140625" customWidth="1"/>
    <col min="7" max="7" width="12.6640625" style="1" customWidth="1"/>
    <col min="8" max="8" width="12.6640625" customWidth="1"/>
    <col min="9" max="9" width="12.6640625" style="1" customWidth="1"/>
    <col min="10" max="10" width="6.6640625" style="1" customWidth="1"/>
    <col min="11" max="11" width="4.33203125" customWidth="1"/>
    <col min="12" max="15" width="10.6640625" customWidth="1"/>
  </cols>
  <sheetData>
    <row r="1" spans="1:15" ht="33.75" customHeight="1">
      <c r="A1" s="71" t="s">
        <v>36</v>
      </c>
      <c r="B1" s="225" t="s">
        <v>42</v>
      </c>
      <c r="C1" s="226"/>
      <c r="D1" s="226"/>
      <c r="E1" s="226"/>
      <c r="F1" s="226"/>
      <c r="G1" s="226"/>
      <c r="H1" s="226"/>
      <c r="I1" s="226"/>
      <c r="J1" s="227"/>
    </row>
    <row r="2" spans="1:15" ht="23.25" customHeight="1">
      <c r="A2" s="4"/>
      <c r="B2" s="79" t="s">
        <v>40</v>
      </c>
      <c r="C2" s="80"/>
      <c r="D2" s="242" t="s">
        <v>46</v>
      </c>
      <c r="E2" s="243"/>
      <c r="F2" s="243"/>
      <c r="G2" s="243"/>
      <c r="H2" s="243"/>
      <c r="I2" s="243"/>
      <c r="J2" s="244"/>
      <c r="O2" s="2"/>
    </row>
    <row r="3" spans="1:15" ht="23.25" customHeight="1">
      <c r="A3" s="4"/>
      <c r="B3" s="81" t="s">
        <v>45</v>
      </c>
      <c r="C3" s="82"/>
      <c r="D3" s="205" t="s">
        <v>43</v>
      </c>
      <c r="E3" s="206"/>
      <c r="F3" s="206"/>
      <c r="G3" s="206"/>
      <c r="H3" s="206"/>
      <c r="I3" s="206"/>
      <c r="J3" s="207"/>
    </row>
    <row r="4" spans="1:15" ht="23.25" hidden="1" customHeight="1">
      <c r="A4" s="4"/>
      <c r="B4" s="83" t="s">
        <v>44</v>
      </c>
      <c r="C4" s="84"/>
      <c r="D4" s="85"/>
      <c r="E4" s="85"/>
      <c r="F4" s="86"/>
      <c r="G4" s="87"/>
      <c r="H4" s="86"/>
      <c r="I4" s="87"/>
      <c r="J4" s="88"/>
    </row>
    <row r="5" spans="1:15" ht="24" customHeight="1">
      <c r="A5" s="4"/>
      <c r="B5" s="45" t="s">
        <v>21</v>
      </c>
      <c r="C5" s="5"/>
      <c r="D5" s="89"/>
      <c r="E5" s="25"/>
      <c r="F5" s="25"/>
      <c r="G5" s="25"/>
      <c r="H5" s="27" t="s">
        <v>33</v>
      </c>
      <c r="I5" s="89"/>
      <c r="J5" s="11"/>
    </row>
    <row r="6" spans="1:15" ht="15.75" customHeight="1">
      <c r="A6" s="4"/>
      <c r="B6" s="39"/>
      <c r="C6" s="25"/>
      <c r="D6" s="89"/>
      <c r="E6" s="25"/>
      <c r="F6" s="25"/>
      <c r="G6" s="25"/>
      <c r="H6" s="27" t="s">
        <v>34</v>
      </c>
      <c r="I6" s="89"/>
      <c r="J6" s="11"/>
    </row>
    <row r="7" spans="1:15" ht="15.75" customHeight="1">
      <c r="A7" s="4"/>
      <c r="B7" s="40"/>
      <c r="C7" s="90"/>
      <c r="D7" s="78"/>
      <c r="E7" s="32"/>
      <c r="F7" s="32"/>
      <c r="G7" s="32"/>
      <c r="H7" s="34"/>
      <c r="I7" s="32"/>
      <c r="J7" s="49"/>
    </row>
    <row r="8" spans="1:15" ht="24" hidden="1" customHeight="1">
      <c r="A8" s="4"/>
      <c r="B8" s="45" t="s">
        <v>19</v>
      </c>
      <c r="C8" s="5"/>
      <c r="D8" s="33"/>
      <c r="E8" s="5"/>
      <c r="F8" s="5"/>
      <c r="G8" s="43"/>
      <c r="H8" s="27" t="s">
        <v>33</v>
      </c>
      <c r="I8" s="31"/>
      <c r="J8" s="11"/>
    </row>
    <row r="9" spans="1:15" ht="15.75" hidden="1" customHeight="1">
      <c r="A9" s="4"/>
      <c r="B9" s="4"/>
      <c r="C9" s="5"/>
      <c r="D9" s="33"/>
      <c r="E9" s="5"/>
      <c r="F9" s="5"/>
      <c r="G9" s="43"/>
      <c r="H9" s="27" t="s">
        <v>34</v>
      </c>
      <c r="I9" s="31"/>
      <c r="J9" s="11"/>
    </row>
    <row r="10" spans="1:15" ht="15.75" hidden="1" customHeight="1">
      <c r="A10" s="4"/>
      <c r="B10" s="50"/>
      <c r="C10" s="26"/>
      <c r="D10" s="44"/>
      <c r="E10" s="53"/>
      <c r="F10" s="53"/>
      <c r="G10" s="51"/>
      <c r="H10" s="51"/>
      <c r="I10" s="52"/>
      <c r="J10" s="49"/>
    </row>
    <row r="11" spans="1:15" ht="24" customHeight="1">
      <c r="A11" s="4"/>
      <c r="B11" s="45" t="s">
        <v>18</v>
      </c>
      <c r="C11" s="5"/>
      <c r="D11" s="237"/>
      <c r="E11" s="237"/>
      <c r="F11" s="237"/>
      <c r="G11" s="237"/>
      <c r="H11" s="27" t="s">
        <v>33</v>
      </c>
      <c r="I11" s="92"/>
      <c r="J11" s="11"/>
    </row>
    <row r="12" spans="1:15" ht="15.75" customHeight="1">
      <c r="A12" s="4"/>
      <c r="B12" s="39"/>
      <c r="C12" s="25"/>
      <c r="D12" s="222"/>
      <c r="E12" s="222"/>
      <c r="F12" s="222"/>
      <c r="G12" s="222"/>
      <c r="H12" s="27" t="s">
        <v>34</v>
      </c>
      <c r="I12" s="92"/>
      <c r="J12" s="11"/>
    </row>
    <row r="13" spans="1:15" ht="15.75" customHeight="1">
      <c r="A13" s="4"/>
      <c r="B13" s="40"/>
      <c r="C13" s="91"/>
      <c r="D13" s="223"/>
      <c r="E13" s="223"/>
      <c r="F13" s="223"/>
      <c r="G13" s="223"/>
      <c r="H13" s="28"/>
      <c r="I13" s="32"/>
      <c r="J13" s="49"/>
    </row>
    <row r="14" spans="1:15" ht="24" hidden="1" customHeight="1">
      <c r="A14" s="4"/>
      <c r="B14" s="64" t="s">
        <v>20</v>
      </c>
      <c r="C14" s="65"/>
      <c r="D14" s="66"/>
      <c r="E14" s="67"/>
      <c r="F14" s="67"/>
      <c r="G14" s="67"/>
      <c r="H14" s="68"/>
      <c r="I14" s="67"/>
      <c r="J14" s="69"/>
    </row>
    <row r="15" spans="1:15" ht="32.25" customHeight="1">
      <c r="A15" s="4"/>
      <c r="B15" s="50" t="s">
        <v>31</v>
      </c>
      <c r="C15" s="70"/>
      <c r="D15" s="51"/>
      <c r="E15" s="245"/>
      <c r="F15" s="245"/>
      <c r="G15" s="218"/>
      <c r="H15" s="218"/>
      <c r="I15" s="218" t="s">
        <v>28</v>
      </c>
      <c r="J15" s="219"/>
    </row>
    <row r="16" spans="1:15" ht="23.25" customHeight="1">
      <c r="A16" s="139" t="s">
        <v>23</v>
      </c>
      <c r="B16" s="140" t="s">
        <v>23</v>
      </c>
      <c r="C16" s="56"/>
      <c r="D16" s="57"/>
      <c r="E16" s="220"/>
      <c r="F16" s="221"/>
      <c r="G16" s="220"/>
      <c r="H16" s="221"/>
      <c r="I16" s="220">
        <f>SUMIF(F47:F63,A16,I47:I63)+SUMIF(F47:F63,"PSU",I47:I63)</f>
        <v>0</v>
      </c>
      <c r="J16" s="234"/>
    </row>
    <row r="17" spans="1:10" ht="23.25" customHeight="1">
      <c r="A17" s="139" t="s">
        <v>24</v>
      </c>
      <c r="B17" s="140" t="s">
        <v>24</v>
      </c>
      <c r="C17" s="56"/>
      <c r="D17" s="57"/>
      <c r="E17" s="220"/>
      <c r="F17" s="221"/>
      <c r="G17" s="220"/>
      <c r="H17" s="221"/>
      <c r="I17" s="220">
        <f>SUMIF(F47:F63,A17,I47:I63)</f>
        <v>0</v>
      </c>
      <c r="J17" s="234"/>
    </row>
    <row r="18" spans="1:10" ht="23.25" customHeight="1">
      <c r="A18" s="139" t="s">
        <v>25</v>
      </c>
      <c r="B18" s="140" t="s">
        <v>25</v>
      </c>
      <c r="C18" s="56"/>
      <c r="D18" s="57"/>
      <c r="E18" s="220"/>
      <c r="F18" s="221"/>
      <c r="G18" s="220"/>
      <c r="H18" s="221"/>
      <c r="I18" s="220">
        <f>SUMIF(F47:F63,A18,I47:I63)</f>
        <v>0</v>
      </c>
      <c r="J18" s="234"/>
    </row>
    <row r="19" spans="1:10" ht="23.25" customHeight="1">
      <c r="A19" s="139" t="s">
        <v>83</v>
      </c>
      <c r="B19" s="140" t="s">
        <v>26</v>
      </c>
      <c r="C19" s="56"/>
      <c r="D19" s="57"/>
      <c r="E19" s="220"/>
      <c r="F19" s="221"/>
      <c r="G19" s="220"/>
      <c r="H19" s="221"/>
      <c r="I19" s="220">
        <f>SUMIF(F47:F63,A19,I47:I63)</f>
        <v>0</v>
      </c>
      <c r="J19" s="234"/>
    </row>
    <row r="20" spans="1:10" ht="23.25" customHeight="1">
      <c r="A20" s="139" t="s">
        <v>82</v>
      </c>
      <c r="B20" s="140" t="s">
        <v>27</v>
      </c>
      <c r="C20" s="56"/>
      <c r="D20" s="57"/>
      <c r="E20" s="220"/>
      <c r="F20" s="221"/>
      <c r="G20" s="220"/>
      <c r="H20" s="221"/>
      <c r="I20" s="220">
        <f>SUMIF(F47:F63,A20,I47:I63)</f>
        <v>0</v>
      </c>
      <c r="J20" s="234"/>
    </row>
    <row r="21" spans="1:10" ht="23.25" customHeight="1">
      <c r="A21" s="4"/>
      <c r="B21" s="72" t="s">
        <v>28</v>
      </c>
      <c r="C21" s="73"/>
      <c r="D21" s="74"/>
      <c r="E21" s="235"/>
      <c r="F21" s="236"/>
      <c r="G21" s="235"/>
      <c r="H21" s="236"/>
      <c r="I21" s="235">
        <f>SUM(I16:J20)</f>
        <v>0</v>
      </c>
      <c r="J21" s="241"/>
    </row>
    <row r="22" spans="1:10" ht="33" customHeight="1">
      <c r="A22" s="4"/>
      <c r="B22" s="63" t="s">
        <v>32</v>
      </c>
      <c r="C22" s="56"/>
      <c r="D22" s="57"/>
      <c r="E22" s="62"/>
      <c r="F22" s="59"/>
      <c r="G22" s="48"/>
      <c r="H22" s="48"/>
      <c r="I22" s="48"/>
      <c r="J22" s="60"/>
    </row>
    <row r="23" spans="1:10" ht="23.25" customHeight="1">
      <c r="A23" s="4"/>
      <c r="B23" s="55" t="s">
        <v>11</v>
      </c>
      <c r="C23" s="56"/>
      <c r="D23" s="57"/>
      <c r="E23" s="58">
        <v>15</v>
      </c>
      <c r="F23" s="59" t="s">
        <v>0</v>
      </c>
      <c r="G23" s="232">
        <f>ZakladDPHSniVypocet</f>
        <v>0</v>
      </c>
      <c r="H23" s="233"/>
      <c r="I23" s="233"/>
      <c r="J23" s="60" t="str">
        <f t="shared" ref="J23:J28" si="0">Mena</f>
        <v>CZK</v>
      </c>
    </row>
    <row r="24" spans="1:10" ht="23.25" customHeight="1">
      <c r="A24" s="4"/>
      <c r="B24" s="55" t="s">
        <v>12</v>
      </c>
      <c r="C24" s="56"/>
      <c r="D24" s="57"/>
      <c r="E24" s="58">
        <f>SazbaDPH1</f>
        <v>15</v>
      </c>
      <c r="F24" s="59" t="s">
        <v>0</v>
      </c>
      <c r="G24" s="239">
        <f>ZakladDPHSni*SazbaDPH1/100</f>
        <v>0</v>
      </c>
      <c r="H24" s="240"/>
      <c r="I24" s="240"/>
      <c r="J24" s="60" t="str">
        <f t="shared" si="0"/>
        <v>CZK</v>
      </c>
    </row>
    <row r="25" spans="1:10" ht="23.25" customHeight="1">
      <c r="A25" s="4"/>
      <c r="B25" s="55" t="s">
        <v>13</v>
      </c>
      <c r="C25" s="56"/>
      <c r="D25" s="57"/>
      <c r="E25" s="58">
        <v>21</v>
      </c>
      <c r="F25" s="59" t="s">
        <v>0</v>
      </c>
      <c r="G25" s="232">
        <f>ZakladDPHZaklVypocet</f>
        <v>0</v>
      </c>
      <c r="H25" s="233"/>
      <c r="I25" s="233"/>
      <c r="J25" s="60" t="str">
        <f t="shared" si="0"/>
        <v>CZK</v>
      </c>
    </row>
    <row r="26" spans="1:10" ht="23.25" customHeight="1">
      <c r="A26" s="4"/>
      <c r="B26" s="47" t="s">
        <v>14</v>
      </c>
      <c r="C26" s="22"/>
      <c r="D26" s="18"/>
      <c r="E26" s="41">
        <f>SazbaDPH2</f>
        <v>21</v>
      </c>
      <c r="F26" s="42" t="s">
        <v>0</v>
      </c>
      <c r="G26" s="228">
        <f>ZakladDPHZakl*SazbaDPH2/100</f>
        <v>0</v>
      </c>
      <c r="H26" s="229"/>
      <c r="I26" s="229"/>
      <c r="J26" s="54" t="str">
        <f t="shared" si="0"/>
        <v>CZK</v>
      </c>
    </row>
    <row r="27" spans="1:10" ht="23.25" customHeight="1" thickBot="1">
      <c r="A27" s="4"/>
      <c r="B27" s="46" t="s">
        <v>4</v>
      </c>
      <c r="C27" s="20"/>
      <c r="D27" s="23"/>
      <c r="E27" s="20"/>
      <c r="F27" s="21"/>
      <c r="G27" s="230">
        <f>0</f>
        <v>0</v>
      </c>
      <c r="H27" s="230"/>
      <c r="I27" s="230"/>
      <c r="J27" s="61" t="str">
        <f t="shared" si="0"/>
        <v>CZK</v>
      </c>
    </row>
    <row r="28" spans="1:10" ht="27.75" hidden="1" customHeight="1" thickBot="1">
      <c r="A28" s="4"/>
      <c r="B28" s="111" t="s">
        <v>22</v>
      </c>
      <c r="C28" s="112"/>
      <c r="D28" s="112"/>
      <c r="E28" s="113"/>
      <c r="F28" s="114"/>
      <c r="G28" s="217">
        <f>ZakladDPHSniVypocet+ZakladDPHZaklVypocet</f>
        <v>0</v>
      </c>
      <c r="H28" s="217"/>
      <c r="I28" s="217"/>
      <c r="J28" s="115" t="str">
        <f t="shared" si="0"/>
        <v>CZK</v>
      </c>
    </row>
    <row r="29" spans="1:10" ht="27.75" customHeight="1" thickBot="1">
      <c r="A29" s="4"/>
      <c r="B29" s="111" t="s">
        <v>35</v>
      </c>
      <c r="C29" s="116"/>
      <c r="D29" s="116"/>
      <c r="E29" s="116"/>
      <c r="F29" s="116"/>
      <c r="G29" s="231">
        <f>ZakladDPHSni+DPHSni+ZakladDPHZakl+DPHZakl+Zaokrouhleni</f>
        <v>0</v>
      </c>
      <c r="H29" s="231"/>
      <c r="I29" s="231"/>
      <c r="J29" s="117" t="s">
        <v>49</v>
      </c>
    </row>
    <row r="30" spans="1:10" ht="12.75" customHeight="1">
      <c r="A30" s="4"/>
      <c r="B30" s="4"/>
      <c r="C30" s="5"/>
      <c r="D30" s="5"/>
      <c r="E30" s="5"/>
      <c r="F30" s="5"/>
      <c r="G30" s="43"/>
      <c r="H30" s="5"/>
      <c r="I30" s="43"/>
      <c r="J30" s="12"/>
    </row>
    <row r="31" spans="1:10" ht="30" customHeight="1">
      <c r="A31" s="4"/>
      <c r="B31" s="4"/>
      <c r="C31" s="5"/>
      <c r="D31" s="5"/>
      <c r="E31" s="5"/>
      <c r="F31" s="5"/>
      <c r="G31" s="43"/>
      <c r="H31" s="5"/>
      <c r="I31" s="43"/>
      <c r="J31" s="12"/>
    </row>
    <row r="32" spans="1:10" ht="18.75" customHeight="1">
      <c r="A32" s="4"/>
      <c r="B32" s="24"/>
      <c r="C32" s="19" t="s">
        <v>10</v>
      </c>
      <c r="D32" s="37"/>
      <c r="E32" s="37"/>
      <c r="F32" s="19" t="s">
        <v>9</v>
      </c>
      <c r="G32" s="37"/>
      <c r="H32" s="38"/>
      <c r="I32" s="37"/>
      <c r="J32" s="12"/>
    </row>
    <row r="33" spans="1:10" ht="47.25" customHeight="1">
      <c r="A33" s="4"/>
      <c r="B33" s="4"/>
      <c r="C33" s="5"/>
      <c r="D33" s="5"/>
      <c r="E33" s="5"/>
      <c r="F33" s="5"/>
      <c r="G33" s="43"/>
      <c r="H33" s="5"/>
      <c r="I33" s="43"/>
      <c r="J33" s="12"/>
    </row>
    <row r="34" spans="1:10" s="35" customFormat="1" ht="18.75" customHeight="1">
      <c r="A34" s="29"/>
      <c r="B34" s="29"/>
      <c r="C34" s="30"/>
      <c r="D34" s="224"/>
      <c r="E34" s="224"/>
      <c r="F34" s="30"/>
      <c r="G34" s="224"/>
      <c r="H34" s="224"/>
      <c r="I34" s="224"/>
      <c r="J34" s="36"/>
    </row>
    <row r="35" spans="1:10" ht="12.75" customHeight="1">
      <c r="A35" s="4"/>
      <c r="B35" s="4"/>
      <c r="C35" s="5"/>
      <c r="D35" s="238" t="s">
        <v>2</v>
      </c>
      <c r="E35" s="238"/>
      <c r="F35" s="5"/>
      <c r="G35" s="43"/>
      <c r="H35" s="13" t="s">
        <v>3</v>
      </c>
      <c r="I35" s="43"/>
      <c r="J35" s="12"/>
    </row>
    <row r="36" spans="1:10" ht="13.5" customHeight="1" thickBot="1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>
      <c r="B37" s="75" t="s">
        <v>15</v>
      </c>
      <c r="C37" s="3"/>
      <c r="D37" s="3"/>
      <c r="E37" s="3"/>
      <c r="F37" s="103"/>
      <c r="G37" s="103"/>
      <c r="H37" s="103"/>
      <c r="I37" s="103"/>
      <c r="J37" s="3"/>
    </row>
    <row r="38" spans="1:10" ht="25.5" hidden="1" customHeight="1">
      <c r="A38" s="95" t="s">
        <v>37</v>
      </c>
      <c r="B38" s="97" t="s">
        <v>16</v>
      </c>
      <c r="C38" s="98" t="s">
        <v>5</v>
      </c>
      <c r="D38" s="99"/>
      <c r="E38" s="99"/>
      <c r="F38" s="104" t="str">
        <f>B23</f>
        <v>Základ pro sníženou DPH</v>
      </c>
      <c r="G38" s="104" t="str">
        <f>B25</f>
        <v>Základ pro základní DPH</v>
      </c>
      <c r="H38" s="105" t="s">
        <v>17</v>
      </c>
      <c r="I38" s="105" t="s">
        <v>1</v>
      </c>
      <c r="J38" s="100" t="s">
        <v>0</v>
      </c>
    </row>
    <row r="39" spans="1:10" ht="25.5" hidden="1" customHeight="1">
      <c r="A39" s="95">
        <v>1</v>
      </c>
      <c r="B39" s="101" t="s">
        <v>47</v>
      </c>
      <c r="C39" s="208" t="s">
        <v>46</v>
      </c>
      <c r="D39" s="209"/>
      <c r="E39" s="209"/>
      <c r="F39" s="106">
        <f>'Rozpočet Pol'!AC88</f>
        <v>0</v>
      </c>
      <c r="G39" s="107">
        <f>'Rozpočet Pol'!AD88</f>
        <v>0</v>
      </c>
      <c r="H39" s="108">
        <f>(F39*SazbaDPH1/100)+(G39*SazbaDPH2/100)</f>
        <v>0</v>
      </c>
      <c r="I39" s="108">
        <f>F39+G39+H39</f>
        <v>0</v>
      </c>
      <c r="J39" s="102" t="str">
        <f>IF(CenaCelkemVypocet=0,"",I39/CenaCelkemVypocet*100)</f>
        <v/>
      </c>
    </row>
    <row r="40" spans="1:10" ht="25.5" hidden="1" customHeight="1">
      <c r="A40" s="95"/>
      <c r="B40" s="210" t="s">
        <v>48</v>
      </c>
      <c r="C40" s="211"/>
      <c r="D40" s="211"/>
      <c r="E40" s="212"/>
      <c r="F40" s="109">
        <f>SUMIF(A39:A39,"=1",F39:F39)</f>
        <v>0</v>
      </c>
      <c r="G40" s="110">
        <f>SUMIF(A39:A39,"=1",G39:G39)</f>
        <v>0</v>
      </c>
      <c r="H40" s="110">
        <f>SUMIF(A39:A39,"=1",H39:H39)</f>
        <v>0</v>
      </c>
      <c r="I40" s="110">
        <f>SUMIF(A39:A39,"=1",I39:I39)</f>
        <v>0</v>
      </c>
      <c r="J40" s="96">
        <f>SUMIF(A39:A39,"=1",J39:J39)</f>
        <v>0</v>
      </c>
    </row>
    <row r="44" spans="1:10" ht="15.6">
      <c r="B44" s="118" t="s">
        <v>50</v>
      </c>
    </row>
    <row r="46" spans="1:10" ht="25.5" customHeight="1">
      <c r="A46" s="119"/>
      <c r="B46" s="123" t="s">
        <v>16</v>
      </c>
      <c r="C46" s="123" t="s">
        <v>5</v>
      </c>
      <c r="D46" s="124"/>
      <c r="E46" s="124"/>
      <c r="F46" s="127" t="s">
        <v>51</v>
      </c>
      <c r="G46" s="127"/>
      <c r="H46" s="127"/>
      <c r="I46" s="213" t="s">
        <v>28</v>
      </c>
      <c r="J46" s="213"/>
    </row>
    <row r="47" spans="1:10" ht="25.5" customHeight="1">
      <c r="A47" s="120"/>
      <c r="B47" s="128" t="s">
        <v>52</v>
      </c>
      <c r="C47" s="215" t="s">
        <v>53</v>
      </c>
      <c r="D47" s="216"/>
      <c r="E47" s="216"/>
      <c r="F47" s="130" t="s">
        <v>23</v>
      </c>
      <c r="G47" s="131"/>
      <c r="H47" s="131"/>
      <c r="I47" s="214">
        <f>'Rozpočet Pol'!G8</f>
        <v>0</v>
      </c>
      <c r="J47" s="214"/>
    </row>
    <row r="48" spans="1:10" ht="25.5" customHeight="1">
      <c r="A48" s="120"/>
      <c r="B48" s="122" t="s">
        <v>54</v>
      </c>
      <c r="C48" s="203" t="s">
        <v>55</v>
      </c>
      <c r="D48" s="204"/>
      <c r="E48" s="204"/>
      <c r="F48" s="132" t="s">
        <v>23</v>
      </c>
      <c r="G48" s="133"/>
      <c r="H48" s="133"/>
      <c r="I48" s="202">
        <f>'Rozpočet Pol'!G12</f>
        <v>0</v>
      </c>
      <c r="J48" s="202"/>
    </row>
    <row r="49" spans="1:10" ht="25.5" customHeight="1">
      <c r="A49" s="120"/>
      <c r="B49" s="122" t="s">
        <v>56</v>
      </c>
      <c r="C49" s="203" t="s">
        <v>57</v>
      </c>
      <c r="D49" s="204"/>
      <c r="E49" s="204"/>
      <c r="F49" s="132" t="s">
        <v>23</v>
      </c>
      <c r="G49" s="133"/>
      <c r="H49" s="133"/>
      <c r="I49" s="202">
        <f>'Rozpočet Pol'!G14</f>
        <v>0</v>
      </c>
      <c r="J49" s="202"/>
    </row>
    <row r="50" spans="1:10" ht="25.5" customHeight="1">
      <c r="A50" s="120"/>
      <c r="B50" s="122" t="s">
        <v>58</v>
      </c>
      <c r="C50" s="203" t="s">
        <v>59</v>
      </c>
      <c r="D50" s="204"/>
      <c r="E50" s="204"/>
      <c r="F50" s="132" t="s">
        <v>23</v>
      </c>
      <c r="G50" s="133"/>
      <c r="H50" s="133"/>
      <c r="I50" s="202">
        <f>'Rozpočet Pol'!G16</f>
        <v>0</v>
      </c>
      <c r="J50" s="202"/>
    </row>
    <row r="51" spans="1:10" ht="25.5" customHeight="1">
      <c r="A51" s="120"/>
      <c r="B51" s="122" t="s">
        <v>60</v>
      </c>
      <c r="C51" s="203" t="s">
        <v>61</v>
      </c>
      <c r="D51" s="204"/>
      <c r="E51" s="204"/>
      <c r="F51" s="132" t="s">
        <v>23</v>
      </c>
      <c r="G51" s="133"/>
      <c r="H51" s="133"/>
      <c r="I51" s="202">
        <f>'Rozpočet Pol'!G21</f>
        <v>0</v>
      </c>
      <c r="J51" s="202"/>
    </row>
    <row r="52" spans="1:10" ht="25.5" customHeight="1">
      <c r="A52" s="120"/>
      <c r="B52" s="122" t="s">
        <v>62</v>
      </c>
      <c r="C52" s="203" t="s">
        <v>63</v>
      </c>
      <c r="D52" s="204"/>
      <c r="E52" s="204"/>
      <c r="F52" s="132" t="s">
        <v>23</v>
      </c>
      <c r="G52" s="133"/>
      <c r="H52" s="133"/>
      <c r="I52" s="202">
        <f>'Rozpočet Pol'!G25</f>
        <v>0</v>
      </c>
      <c r="J52" s="202"/>
    </row>
    <row r="53" spans="1:10" ht="25.5" customHeight="1">
      <c r="A53" s="120"/>
      <c r="B53" s="122" t="s">
        <v>64</v>
      </c>
      <c r="C53" s="203" t="s">
        <v>65</v>
      </c>
      <c r="D53" s="204"/>
      <c r="E53" s="204"/>
      <c r="F53" s="132" t="s">
        <v>23</v>
      </c>
      <c r="G53" s="133"/>
      <c r="H53" s="133"/>
      <c r="I53" s="202">
        <f>'Rozpočet Pol'!G30</f>
        <v>0</v>
      </c>
      <c r="J53" s="202"/>
    </row>
    <row r="54" spans="1:10" ht="25.5" customHeight="1">
      <c r="A54" s="120"/>
      <c r="B54" s="122" t="s">
        <v>66</v>
      </c>
      <c r="C54" s="203" t="s">
        <v>67</v>
      </c>
      <c r="D54" s="204"/>
      <c r="E54" s="204"/>
      <c r="F54" s="132" t="s">
        <v>23</v>
      </c>
      <c r="G54" s="133"/>
      <c r="H54" s="133"/>
      <c r="I54" s="202">
        <f>'Rozpočet Pol'!G32</f>
        <v>0</v>
      </c>
      <c r="J54" s="202"/>
    </row>
    <row r="55" spans="1:10" ht="25.5" customHeight="1">
      <c r="A55" s="120"/>
      <c r="B55" s="122" t="s">
        <v>68</v>
      </c>
      <c r="C55" s="203" t="s">
        <v>69</v>
      </c>
      <c r="D55" s="204"/>
      <c r="E55" s="204"/>
      <c r="F55" s="132" t="s">
        <v>24</v>
      </c>
      <c r="G55" s="133"/>
      <c r="H55" s="133"/>
      <c r="I55" s="202">
        <f>'Rozpočet Pol'!G34</f>
        <v>0</v>
      </c>
      <c r="J55" s="202"/>
    </row>
    <row r="56" spans="1:10" ht="25.5" customHeight="1">
      <c r="A56" s="120"/>
      <c r="B56" s="122" t="s">
        <v>70</v>
      </c>
      <c r="C56" s="203" t="s">
        <v>71</v>
      </c>
      <c r="D56" s="204"/>
      <c r="E56" s="204"/>
      <c r="F56" s="132" t="s">
        <v>24</v>
      </c>
      <c r="G56" s="133"/>
      <c r="H56" s="133"/>
      <c r="I56" s="202">
        <f>'Rozpočet Pol'!G37</f>
        <v>0</v>
      </c>
      <c r="J56" s="202"/>
    </row>
    <row r="57" spans="1:10" ht="25.5" customHeight="1">
      <c r="A57" s="120"/>
      <c r="B57" s="122" t="s">
        <v>72</v>
      </c>
      <c r="C57" s="203" t="s">
        <v>73</v>
      </c>
      <c r="D57" s="204"/>
      <c r="E57" s="204"/>
      <c r="F57" s="132" t="s">
        <v>24</v>
      </c>
      <c r="G57" s="133"/>
      <c r="H57" s="133"/>
      <c r="I57" s="202">
        <f>'Rozpočet Pol'!G49</f>
        <v>0</v>
      </c>
      <c r="J57" s="202"/>
    </row>
    <row r="58" spans="1:10" ht="25.5" customHeight="1">
      <c r="A58" s="120"/>
      <c r="B58" s="122" t="s">
        <v>74</v>
      </c>
      <c r="C58" s="203" t="s">
        <v>75</v>
      </c>
      <c r="D58" s="204"/>
      <c r="E58" s="204"/>
      <c r="F58" s="132" t="s">
        <v>24</v>
      </c>
      <c r="G58" s="133"/>
      <c r="H58" s="133"/>
      <c r="I58" s="202">
        <f>'Rozpočet Pol'!G55</f>
        <v>0</v>
      </c>
      <c r="J58" s="202"/>
    </row>
    <row r="59" spans="1:10" ht="25.5" customHeight="1">
      <c r="A59" s="120"/>
      <c r="B59" s="122" t="s">
        <v>76</v>
      </c>
      <c r="C59" s="203" t="s">
        <v>77</v>
      </c>
      <c r="D59" s="204"/>
      <c r="E59" s="204"/>
      <c r="F59" s="132" t="s">
        <v>24</v>
      </c>
      <c r="G59" s="133"/>
      <c r="H59" s="133"/>
      <c r="I59" s="202">
        <f>'Rozpočet Pol'!G62</f>
        <v>0</v>
      </c>
      <c r="J59" s="202"/>
    </row>
    <row r="60" spans="1:10" ht="25.5" customHeight="1">
      <c r="A60" s="120"/>
      <c r="B60" s="122" t="s">
        <v>78</v>
      </c>
      <c r="C60" s="203" t="s">
        <v>79</v>
      </c>
      <c r="D60" s="204"/>
      <c r="E60" s="204"/>
      <c r="F60" s="132" t="s">
        <v>24</v>
      </c>
      <c r="G60" s="133"/>
      <c r="H60" s="133"/>
      <c r="I60" s="202">
        <f>'Rozpočet Pol'!G67</f>
        <v>0</v>
      </c>
      <c r="J60" s="202"/>
    </row>
    <row r="61" spans="1:10" ht="25.5" customHeight="1">
      <c r="A61" s="120"/>
      <c r="B61" s="122" t="s">
        <v>80</v>
      </c>
      <c r="C61" s="203" t="s">
        <v>81</v>
      </c>
      <c r="D61" s="204"/>
      <c r="E61" s="204"/>
      <c r="F61" s="132" t="s">
        <v>23</v>
      </c>
      <c r="G61" s="133"/>
      <c r="H61" s="133"/>
      <c r="I61" s="202">
        <f>'Rozpočet Pol'!G70</f>
        <v>0</v>
      </c>
      <c r="J61" s="202"/>
    </row>
    <row r="62" spans="1:10" ht="25.5" customHeight="1">
      <c r="A62" s="120"/>
      <c r="B62" s="122" t="s">
        <v>82</v>
      </c>
      <c r="C62" s="203" t="s">
        <v>27</v>
      </c>
      <c r="D62" s="204"/>
      <c r="E62" s="204"/>
      <c r="F62" s="132" t="s">
        <v>82</v>
      </c>
      <c r="G62" s="133"/>
      <c r="H62" s="133"/>
      <c r="I62" s="202">
        <f>'Rozpočet Pol'!G77</f>
        <v>0</v>
      </c>
      <c r="J62" s="202"/>
    </row>
    <row r="63" spans="1:10" ht="25.5" customHeight="1">
      <c r="A63" s="120"/>
      <c r="B63" s="129" t="s">
        <v>83</v>
      </c>
      <c r="C63" s="199" t="s">
        <v>26</v>
      </c>
      <c r="D63" s="200"/>
      <c r="E63" s="200"/>
      <c r="F63" s="134" t="s">
        <v>83</v>
      </c>
      <c r="G63" s="135"/>
      <c r="H63" s="135"/>
      <c r="I63" s="198">
        <f>'Rozpočet Pol'!G79</f>
        <v>0</v>
      </c>
      <c r="J63" s="198"/>
    </row>
    <row r="64" spans="1:10" ht="25.5" customHeight="1">
      <c r="A64" s="121"/>
      <c r="B64" s="125" t="s">
        <v>1</v>
      </c>
      <c r="C64" s="125"/>
      <c r="D64" s="126"/>
      <c r="E64" s="126"/>
      <c r="F64" s="136"/>
      <c r="G64" s="137"/>
      <c r="H64" s="137"/>
      <c r="I64" s="201">
        <f>SUM(I47:I63)</f>
        <v>0</v>
      </c>
      <c r="J64" s="201"/>
    </row>
    <row r="65" spans="6:10">
      <c r="F65" s="138"/>
      <c r="G65" s="94"/>
      <c r="H65" s="138"/>
      <c r="I65" s="94"/>
      <c r="J65" s="94"/>
    </row>
    <row r="66" spans="6:10">
      <c r="F66" s="138"/>
      <c r="G66" s="94"/>
      <c r="H66" s="138"/>
      <c r="I66" s="94"/>
      <c r="J66" s="94"/>
    </row>
    <row r="67" spans="6:10">
      <c r="F67" s="138"/>
      <c r="G67" s="94"/>
      <c r="H67" s="138"/>
      <c r="I67" s="94"/>
      <c r="J67" s="94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75">
    <mergeCell ref="G34:I34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D11:G11"/>
    <mergeCell ref="G24:I24"/>
    <mergeCell ref="G23:I23"/>
    <mergeCell ref="E19:F19"/>
    <mergeCell ref="E20:F20"/>
    <mergeCell ref="I20:J20"/>
    <mergeCell ref="I21:J21"/>
    <mergeCell ref="D3:J3"/>
    <mergeCell ref="C39:E39"/>
    <mergeCell ref="B40:E40"/>
    <mergeCell ref="I46:J46"/>
    <mergeCell ref="I47:J47"/>
    <mergeCell ref="C47:E47"/>
    <mergeCell ref="G28:I28"/>
    <mergeCell ref="G15:H15"/>
    <mergeCell ref="I15:J15"/>
    <mergeCell ref="E16:F16"/>
    <mergeCell ref="D12:G12"/>
    <mergeCell ref="D13:G13"/>
    <mergeCell ref="D34:E34"/>
    <mergeCell ref="D35:E35"/>
    <mergeCell ref="G19:H19"/>
    <mergeCell ref="G20:H20"/>
    <mergeCell ref="I48:J48"/>
    <mergeCell ref="C48:E48"/>
    <mergeCell ref="I49:J49"/>
    <mergeCell ref="C49:E49"/>
    <mergeCell ref="I50:J50"/>
    <mergeCell ref="C50:E50"/>
    <mergeCell ref="I51:J51"/>
    <mergeCell ref="C51:E51"/>
    <mergeCell ref="I52:J52"/>
    <mergeCell ref="C52:E52"/>
    <mergeCell ref="I53:J53"/>
    <mergeCell ref="C53:E53"/>
    <mergeCell ref="I54:J54"/>
    <mergeCell ref="C54:E54"/>
    <mergeCell ref="I55:J55"/>
    <mergeCell ref="C55:E55"/>
    <mergeCell ref="I56:J56"/>
    <mergeCell ref="C56:E56"/>
    <mergeCell ref="I57:J57"/>
    <mergeCell ref="C57:E57"/>
    <mergeCell ref="I58:J58"/>
    <mergeCell ref="C58:E58"/>
    <mergeCell ref="I59:J59"/>
    <mergeCell ref="C59:E59"/>
    <mergeCell ref="I63:J63"/>
    <mergeCell ref="C63:E63"/>
    <mergeCell ref="I64:J64"/>
    <mergeCell ref="I60:J60"/>
    <mergeCell ref="C60:E60"/>
    <mergeCell ref="I61:J61"/>
    <mergeCell ref="C61:E61"/>
    <mergeCell ref="I62:J62"/>
    <mergeCell ref="C62:E62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4">
    <tabColor rgb="FFFF9966"/>
  </sheetPr>
  <dimension ref="A1:G5"/>
  <sheetViews>
    <sheetView workbookViewId="0">
      <selection activeCell="A5" sqref="A5:IV5"/>
    </sheetView>
  </sheetViews>
  <sheetFormatPr defaultColWidth="9.109375" defaultRowHeight="13.2"/>
  <cols>
    <col min="1" max="1" width="4.33203125" style="6" customWidth="1"/>
    <col min="2" max="2" width="14.44140625" style="6" customWidth="1"/>
    <col min="3" max="3" width="38.33203125" style="10" customWidth="1"/>
    <col min="4" max="4" width="4.5546875" style="6" customWidth="1"/>
    <col min="5" max="5" width="10.5546875" style="6" customWidth="1"/>
    <col min="6" max="6" width="9.88671875" style="6" customWidth="1"/>
    <col min="7" max="7" width="12.6640625" style="6" customWidth="1"/>
    <col min="8" max="16384" width="9.109375" style="6"/>
  </cols>
  <sheetData>
    <row r="1" spans="1:7" ht="15.6">
      <c r="A1" s="246" t="s">
        <v>6</v>
      </c>
      <c r="B1" s="246"/>
      <c r="C1" s="247"/>
      <c r="D1" s="246"/>
      <c r="E1" s="246"/>
      <c r="F1" s="246"/>
      <c r="G1" s="246"/>
    </row>
    <row r="2" spans="1:7" ht="24.9" customHeight="1">
      <c r="A2" s="77" t="s">
        <v>41</v>
      </c>
      <c r="B2" s="76"/>
      <c r="C2" s="248"/>
      <c r="D2" s="248"/>
      <c r="E2" s="248"/>
      <c r="F2" s="248"/>
      <c r="G2" s="249"/>
    </row>
    <row r="3" spans="1:7" ht="24.9" hidden="1" customHeight="1">
      <c r="A3" s="77" t="s">
        <v>7</v>
      </c>
      <c r="B3" s="76"/>
      <c r="C3" s="248"/>
      <c r="D3" s="248"/>
      <c r="E3" s="248"/>
      <c r="F3" s="248"/>
      <c r="G3" s="249"/>
    </row>
    <row r="4" spans="1:7" ht="24.9" hidden="1" customHeight="1">
      <c r="A4" s="77" t="s">
        <v>8</v>
      </c>
      <c r="B4" s="76"/>
      <c r="C4" s="248"/>
      <c r="D4" s="248"/>
      <c r="E4" s="248"/>
      <c r="F4" s="248"/>
      <c r="G4" s="249"/>
    </row>
    <row r="5" spans="1:7" hidden="1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98"/>
  <sheetViews>
    <sheetView tabSelected="1" topLeftCell="A36" workbookViewId="0">
      <selection activeCell="C2" sqref="C2:G2"/>
    </sheetView>
  </sheetViews>
  <sheetFormatPr defaultRowHeight="13.2" outlineLevelRow="1"/>
  <cols>
    <col min="1" max="1" width="4.33203125" customWidth="1"/>
    <col min="2" max="2" width="14.44140625" style="93" customWidth="1"/>
    <col min="3" max="3" width="38.33203125" style="93" customWidth="1"/>
    <col min="4" max="4" width="4.5546875" customWidth="1"/>
    <col min="5" max="5" width="10.5546875" customWidth="1"/>
    <col min="6" max="6" width="9.88671875" customWidth="1"/>
    <col min="7" max="7" width="12.6640625" customWidth="1"/>
    <col min="8" max="21" width="0" hidden="1" customWidth="1"/>
    <col min="29" max="39" width="0" hidden="1" customWidth="1"/>
  </cols>
  <sheetData>
    <row r="1" spans="1:60" ht="15.75" customHeight="1">
      <c r="A1" s="250" t="s">
        <v>6</v>
      </c>
      <c r="B1" s="250"/>
      <c r="C1" s="250"/>
      <c r="D1" s="250"/>
      <c r="E1" s="250"/>
      <c r="F1" s="250"/>
      <c r="G1" s="250"/>
      <c r="AE1" t="s">
        <v>85</v>
      </c>
    </row>
    <row r="2" spans="1:60" ht="24.9" customHeight="1">
      <c r="A2" s="143" t="s">
        <v>84</v>
      </c>
      <c r="B2" s="141"/>
      <c r="C2" s="251" t="s">
        <v>46</v>
      </c>
      <c r="D2" s="252"/>
      <c r="E2" s="252"/>
      <c r="F2" s="252"/>
      <c r="G2" s="253"/>
      <c r="AE2" t="s">
        <v>86</v>
      </c>
    </row>
    <row r="3" spans="1:60" ht="24.9" customHeight="1">
      <c r="A3" s="144" t="s">
        <v>7</v>
      </c>
      <c r="B3" s="142"/>
      <c r="C3" s="254" t="s">
        <v>43</v>
      </c>
      <c r="D3" s="255"/>
      <c r="E3" s="255"/>
      <c r="F3" s="255"/>
      <c r="G3" s="256"/>
      <c r="AE3" t="s">
        <v>87</v>
      </c>
    </row>
    <row r="4" spans="1:60" ht="24.9" hidden="1" customHeight="1">
      <c r="A4" s="144" t="s">
        <v>8</v>
      </c>
      <c r="B4" s="142"/>
      <c r="C4" s="254"/>
      <c r="D4" s="255"/>
      <c r="E4" s="255"/>
      <c r="F4" s="255"/>
      <c r="G4" s="256"/>
      <c r="AE4" t="s">
        <v>88</v>
      </c>
    </row>
    <row r="5" spans="1:60" hidden="1">
      <c r="A5" s="145" t="s">
        <v>89</v>
      </c>
      <c r="B5" s="146"/>
      <c r="C5" s="147"/>
      <c r="D5" s="148"/>
      <c r="E5" s="148"/>
      <c r="F5" s="148"/>
      <c r="G5" s="149"/>
      <c r="AE5" t="s">
        <v>90</v>
      </c>
    </row>
    <row r="7" spans="1:60" ht="39.6">
      <c r="A7" s="154" t="s">
        <v>91</v>
      </c>
      <c r="B7" s="155" t="s">
        <v>92</v>
      </c>
      <c r="C7" s="155" t="s">
        <v>93</v>
      </c>
      <c r="D7" s="154" t="s">
        <v>94</v>
      </c>
      <c r="E7" s="154" t="s">
        <v>95</v>
      </c>
      <c r="F7" s="150" t="s">
        <v>96</v>
      </c>
      <c r="G7" s="171" t="s">
        <v>28</v>
      </c>
      <c r="H7" s="172" t="s">
        <v>29</v>
      </c>
      <c r="I7" s="172" t="s">
        <v>97</v>
      </c>
      <c r="J7" s="172" t="s">
        <v>30</v>
      </c>
      <c r="K7" s="172" t="s">
        <v>98</v>
      </c>
      <c r="L7" s="172" t="s">
        <v>99</v>
      </c>
      <c r="M7" s="172" t="s">
        <v>100</v>
      </c>
      <c r="N7" s="172" t="s">
        <v>101</v>
      </c>
      <c r="O7" s="172" t="s">
        <v>102</v>
      </c>
      <c r="P7" s="172" t="s">
        <v>103</v>
      </c>
      <c r="Q7" s="172" t="s">
        <v>104</v>
      </c>
      <c r="R7" s="172" t="s">
        <v>105</v>
      </c>
      <c r="S7" s="172" t="s">
        <v>106</v>
      </c>
      <c r="T7" s="172" t="s">
        <v>107</v>
      </c>
      <c r="U7" s="157" t="s">
        <v>108</v>
      </c>
    </row>
    <row r="8" spans="1:60">
      <c r="A8" s="173" t="s">
        <v>109</v>
      </c>
      <c r="B8" s="174" t="s">
        <v>52</v>
      </c>
      <c r="C8" s="175" t="s">
        <v>53</v>
      </c>
      <c r="D8" s="176"/>
      <c r="E8" s="177"/>
      <c r="F8" s="178"/>
      <c r="G8" s="178">
        <f>SUMIF(AE9:AE11,"&lt;&gt;NOR",G9:G11)</f>
        <v>0</v>
      </c>
      <c r="H8" s="178"/>
      <c r="I8" s="178">
        <f>SUM(I9:I11)</f>
        <v>0</v>
      </c>
      <c r="J8" s="178"/>
      <c r="K8" s="178">
        <f>SUM(K9:K11)</f>
        <v>0</v>
      </c>
      <c r="L8" s="178"/>
      <c r="M8" s="178">
        <f>SUM(M9:M11)</f>
        <v>0</v>
      </c>
      <c r="N8" s="156"/>
      <c r="O8" s="156">
        <f>SUM(O9:O11)</f>
        <v>0.76652000000000009</v>
      </c>
      <c r="P8" s="156"/>
      <c r="Q8" s="156">
        <f>SUM(Q9:Q11)</f>
        <v>0</v>
      </c>
      <c r="R8" s="156"/>
      <c r="S8" s="156"/>
      <c r="T8" s="173"/>
      <c r="U8" s="156">
        <f>SUM(U9:U11)</f>
        <v>21.55</v>
      </c>
      <c r="AE8" t="s">
        <v>110</v>
      </c>
    </row>
    <row r="9" spans="1:60" outlineLevel="1">
      <c r="A9" s="152">
        <v>1</v>
      </c>
      <c r="B9" s="158" t="s">
        <v>111</v>
      </c>
      <c r="C9" s="191" t="s">
        <v>112</v>
      </c>
      <c r="D9" s="160" t="s">
        <v>113</v>
      </c>
      <c r="E9" s="166">
        <v>2.8210000000000002</v>
      </c>
      <c r="F9" s="168">
        <f>H9+J9</f>
        <v>0</v>
      </c>
      <c r="G9" s="169">
        <f>ROUND(E9*F9,2)</f>
        <v>0</v>
      </c>
      <c r="H9" s="169"/>
      <c r="I9" s="169">
        <f>ROUND(E9*H9,2)</f>
        <v>0</v>
      </c>
      <c r="J9" s="169"/>
      <c r="K9" s="169">
        <f>ROUND(E9*J9,2)</f>
        <v>0</v>
      </c>
      <c r="L9" s="169">
        <v>21</v>
      </c>
      <c r="M9" s="169">
        <f>G9*(1+L9/100)</f>
        <v>0</v>
      </c>
      <c r="N9" s="161">
        <v>4.7849999999999997E-2</v>
      </c>
      <c r="O9" s="161">
        <f>ROUND(E9*N9,5)</f>
        <v>0.13497999999999999</v>
      </c>
      <c r="P9" s="161">
        <v>0</v>
      </c>
      <c r="Q9" s="161">
        <f>ROUND(E9*P9,5)</f>
        <v>0</v>
      </c>
      <c r="R9" s="161"/>
      <c r="S9" s="161"/>
      <c r="T9" s="162">
        <v>1.2869999999999999</v>
      </c>
      <c r="U9" s="161">
        <f>ROUND(E9*T9,2)</f>
        <v>3.63</v>
      </c>
      <c r="V9" s="151"/>
      <c r="W9" s="151"/>
      <c r="X9" s="151"/>
      <c r="Y9" s="151"/>
      <c r="Z9" s="151"/>
      <c r="AA9" s="151"/>
      <c r="AB9" s="151"/>
      <c r="AC9" s="151"/>
      <c r="AD9" s="151"/>
      <c r="AE9" s="151" t="s">
        <v>114</v>
      </c>
      <c r="AF9" s="151"/>
      <c r="AG9" s="151"/>
      <c r="AH9" s="151"/>
      <c r="AI9" s="151"/>
      <c r="AJ9" s="151"/>
      <c r="AK9" s="151"/>
      <c r="AL9" s="151"/>
      <c r="AM9" s="151"/>
      <c r="AN9" s="151"/>
      <c r="AO9" s="151"/>
      <c r="AP9" s="151"/>
      <c r="AQ9" s="151"/>
      <c r="AR9" s="151"/>
      <c r="AS9" s="151"/>
      <c r="AT9" s="151"/>
      <c r="AU9" s="151"/>
      <c r="AV9" s="151"/>
      <c r="AW9" s="151"/>
      <c r="AX9" s="151"/>
      <c r="AY9" s="151"/>
      <c r="AZ9" s="151"/>
      <c r="BA9" s="151"/>
      <c r="BB9" s="151"/>
      <c r="BC9" s="151"/>
      <c r="BD9" s="151"/>
      <c r="BE9" s="151"/>
      <c r="BF9" s="151"/>
      <c r="BG9" s="151"/>
      <c r="BH9" s="151"/>
    </row>
    <row r="10" spans="1:60" ht="20.399999999999999" outlineLevel="1">
      <c r="A10" s="152">
        <v>2</v>
      </c>
      <c r="B10" s="158" t="s">
        <v>115</v>
      </c>
      <c r="C10" s="191" t="s">
        <v>116</v>
      </c>
      <c r="D10" s="160" t="s">
        <v>113</v>
      </c>
      <c r="E10" s="166">
        <v>13.195</v>
      </c>
      <c r="F10" s="168">
        <f>H10+J10</f>
        <v>0</v>
      </c>
      <c r="G10" s="169">
        <f>ROUND(E10*F10,2)</f>
        <v>0</v>
      </c>
      <c r="H10" s="169"/>
      <c r="I10" s="169">
        <f>ROUND(E10*H10,2)</f>
        <v>0</v>
      </c>
      <c r="J10" s="169"/>
      <c r="K10" s="169">
        <f>ROUND(E10*J10,2)</f>
        <v>0</v>
      </c>
      <c r="L10" s="169">
        <v>21</v>
      </c>
      <c r="M10" s="169">
        <f>G10*(1+L10/100)</f>
        <v>0</v>
      </c>
      <c r="N10" s="161">
        <v>4.7849999999999997E-2</v>
      </c>
      <c r="O10" s="161">
        <f>ROUND(E10*N10,5)</f>
        <v>0.63138000000000005</v>
      </c>
      <c r="P10" s="161">
        <v>0</v>
      </c>
      <c r="Q10" s="161">
        <f>ROUND(E10*P10,5)</f>
        <v>0</v>
      </c>
      <c r="R10" s="161"/>
      <c r="S10" s="161"/>
      <c r="T10" s="162">
        <v>1.2869999999999999</v>
      </c>
      <c r="U10" s="161">
        <f>ROUND(E10*T10,2)</f>
        <v>16.98</v>
      </c>
      <c r="V10" s="151"/>
      <c r="W10" s="151"/>
      <c r="X10" s="151"/>
      <c r="Y10" s="151"/>
      <c r="Z10" s="151"/>
      <c r="AA10" s="151"/>
      <c r="AB10" s="151"/>
      <c r="AC10" s="151"/>
      <c r="AD10" s="151"/>
      <c r="AE10" s="151" t="s">
        <v>114</v>
      </c>
      <c r="AF10" s="151"/>
      <c r="AG10" s="151"/>
      <c r="AH10" s="151"/>
      <c r="AI10" s="151"/>
      <c r="AJ10" s="151"/>
      <c r="AK10" s="151"/>
      <c r="AL10" s="151"/>
      <c r="AM10" s="151"/>
      <c r="AN10" s="151"/>
      <c r="AO10" s="151"/>
      <c r="AP10" s="151"/>
      <c r="AQ10" s="151"/>
      <c r="AR10" s="151"/>
      <c r="AS10" s="151"/>
      <c r="AT10" s="151"/>
      <c r="AU10" s="151"/>
      <c r="AV10" s="151"/>
      <c r="AW10" s="151"/>
      <c r="AX10" s="151"/>
      <c r="AY10" s="151"/>
      <c r="AZ10" s="151"/>
      <c r="BA10" s="151"/>
      <c r="BB10" s="151"/>
      <c r="BC10" s="151"/>
      <c r="BD10" s="151"/>
      <c r="BE10" s="151"/>
      <c r="BF10" s="151"/>
      <c r="BG10" s="151"/>
      <c r="BH10" s="151"/>
    </row>
    <row r="11" spans="1:60" outlineLevel="1">
      <c r="A11" s="152">
        <v>3</v>
      </c>
      <c r="B11" s="158" t="s">
        <v>117</v>
      </c>
      <c r="C11" s="191" t="s">
        <v>118</v>
      </c>
      <c r="D11" s="160" t="s">
        <v>119</v>
      </c>
      <c r="E11" s="166">
        <v>1</v>
      </c>
      <c r="F11" s="168">
        <f>H11+J11</f>
        <v>0</v>
      </c>
      <c r="G11" s="169">
        <f>ROUND(E11*F11,2)</f>
        <v>0</v>
      </c>
      <c r="H11" s="169"/>
      <c r="I11" s="169">
        <f>ROUND(E11*H11,2)</f>
        <v>0</v>
      </c>
      <c r="J11" s="169"/>
      <c r="K11" s="169">
        <f>ROUND(E11*J11,2)</f>
        <v>0</v>
      </c>
      <c r="L11" s="169">
        <v>21</v>
      </c>
      <c r="M11" s="169">
        <f>G11*(1+L11/100)</f>
        <v>0</v>
      </c>
      <c r="N11" s="161">
        <v>1.6000000000000001E-4</v>
      </c>
      <c r="O11" s="161">
        <f>ROUND(E11*N11,5)</f>
        <v>1.6000000000000001E-4</v>
      </c>
      <c r="P11" s="161">
        <v>0</v>
      </c>
      <c r="Q11" s="161">
        <f>ROUND(E11*P11,5)</f>
        <v>0</v>
      </c>
      <c r="R11" s="161"/>
      <c r="S11" s="161"/>
      <c r="T11" s="162">
        <v>0.94</v>
      </c>
      <c r="U11" s="161">
        <f>ROUND(E11*T11,2)</f>
        <v>0.94</v>
      </c>
      <c r="V11" s="151"/>
      <c r="W11" s="151"/>
      <c r="X11" s="151"/>
      <c r="Y11" s="151"/>
      <c r="Z11" s="151"/>
      <c r="AA11" s="151"/>
      <c r="AB11" s="151"/>
      <c r="AC11" s="151"/>
      <c r="AD11" s="151"/>
      <c r="AE11" s="151" t="s">
        <v>114</v>
      </c>
      <c r="AF11" s="151"/>
      <c r="AG11" s="151"/>
      <c r="AH11" s="151"/>
      <c r="AI11" s="151"/>
      <c r="AJ11" s="151"/>
      <c r="AK11" s="151"/>
      <c r="AL11" s="151"/>
      <c r="AM11" s="151"/>
      <c r="AN11" s="151"/>
      <c r="AO11" s="151"/>
      <c r="AP11" s="151"/>
      <c r="AQ11" s="151"/>
      <c r="AR11" s="151"/>
      <c r="AS11" s="151"/>
      <c r="AT11" s="151"/>
      <c r="AU11" s="151"/>
      <c r="AV11" s="151"/>
      <c r="AW11" s="151"/>
      <c r="AX11" s="151"/>
      <c r="AY11" s="151"/>
      <c r="AZ11" s="151"/>
      <c r="BA11" s="151"/>
      <c r="BB11" s="151"/>
      <c r="BC11" s="151"/>
      <c r="BD11" s="151"/>
      <c r="BE11" s="151"/>
      <c r="BF11" s="151"/>
      <c r="BG11" s="151"/>
      <c r="BH11" s="151"/>
    </row>
    <row r="12" spans="1:60">
      <c r="A12" s="153" t="s">
        <v>109</v>
      </c>
      <c r="B12" s="159" t="s">
        <v>54</v>
      </c>
      <c r="C12" s="192" t="s">
        <v>55</v>
      </c>
      <c r="D12" s="163"/>
      <c r="E12" s="167"/>
      <c r="F12" s="170"/>
      <c r="G12" s="170">
        <f>SUMIF(AE13:AE13,"&lt;&gt;NOR",G13:G13)</f>
        <v>0</v>
      </c>
      <c r="H12" s="170"/>
      <c r="I12" s="170">
        <f>SUM(I13:I13)</f>
        <v>0</v>
      </c>
      <c r="J12" s="170"/>
      <c r="K12" s="170">
        <f>SUM(K13:K13)</f>
        <v>0</v>
      </c>
      <c r="L12" s="170"/>
      <c r="M12" s="170">
        <f>SUM(M13:M13)</f>
        <v>0</v>
      </c>
      <c r="N12" s="164"/>
      <c r="O12" s="164">
        <f>SUM(O13:O13)</f>
        <v>0.15640999999999999</v>
      </c>
      <c r="P12" s="164"/>
      <c r="Q12" s="164">
        <f>SUM(Q13:Q13)</f>
        <v>0</v>
      </c>
      <c r="R12" s="164"/>
      <c r="S12" s="164"/>
      <c r="T12" s="165"/>
      <c r="U12" s="164">
        <f>SUM(U13:U13)</f>
        <v>9.6</v>
      </c>
      <c r="AE12" t="s">
        <v>110</v>
      </c>
    </row>
    <row r="13" spans="1:60" ht="20.399999999999999" outlineLevel="1">
      <c r="A13" s="152">
        <v>4</v>
      </c>
      <c r="B13" s="158" t="s">
        <v>120</v>
      </c>
      <c r="C13" s="191" t="s">
        <v>121</v>
      </c>
      <c r="D13" s="160" t="s">
        <v>113</v>
      </c>
      <c r="E13" s="166">
        <v>14.77</v>
      </c>
      <c r="F13" s="168">
        <f>H13+J13</f>
        <v>0</v>
      </c>
      <c r="G13" s="169">
        <f>ROUND(E13*F13,2)</f>
        <v>0</v>
      </c>
      <c r="H13" s="169"/>
      <c r="I13" s="169">
        <f>ROUND(E13*H13,2)</f>
        <v>0</v>
      </c>
      <c r="J13" s="169"/>
      <c r="K13" s="169">
        <f>ROUND(E13*J13,2)</f>
        <v>0</v>
      </c>
      <c r="L13" s="169">
        <v>21</v>
      </c>
      <c r="M13" s="169">
        <f>G13*(1+L13/100)</f>
        <v>0</v>
      </c>
      <c r="N13" s="161">
        <v>1.059E-2</v>
      </c>
      <c r="O13" s="161">
        <f>ROUND(E13*N13,5)</f>
        <v>0.15640999999999999</v>
      </c>
      <c r="P13" s="161">
        <v>0</v>
      </c>
      <c r="Q13" s="161">
        <f>ROUND(E13*P13,5)</f>
        <v>0</v>
      </c>
      <c r="R13" s="161"/>
      <c r="S13" s="161"/>
      <c r="T13" s="162">
        <v>0.65</v>
      </c>
      <c r="U13" s="161">
        <f>ROUND(E13*T13,2)</f>
        <v>9.6</v>
      </c>
      <c r="V13" s="151"/>
      <c r="W13" s="151"/>
      <c r="X13" s="151"/>
      <c r="Y13" s="151"/>
      <c r="Z13" s="151"/>
      <c r="AA13" s="151"/>
      <c r="AB13" s="151"/>
      <c r="AC13" s="151"/>
      <c r="AD13" s="151"/>
      <c r="AE13" s="151" t="s">
        <v>114</v>
      </c>
      <c r="AF13" s="151"/>
      <c r="AG13" s="151"/>
      <c r="AH13" s="151"/>
      <c r="AI13" s="151"/>
      <c r="AJ13" s="151"/>
      <c r="AK13" s="151"/>
      <c r="AL13" s="151"/>
      <c r="AM13" s="151"/>
      <c r="AN13" s="151"/>
      <c r="AO13" s="151"/>
      <c r="AP13" s="151"/>
      <c r="AQ13" s="151"/>
      <c r="AR13" s="151"/>
      <c r="AS13" s="151"/>
      <c r="AT13" s="151"/>
      <c r="AU13" s="151"/>
      <c r="AV13" s="151"/>
      <c r="AW13" s="151"/>
      <c r="AX13" s="151"/>
      <c r="AY13" s="151"/>
      <c r="AZ13" s="151"/>
      <c r="BA13" s="151"/>
      <c r="BB13" s="151"/>
      <c r="BC13" s="151"/>
      <c r="BD13" s="151"/>
      <c r="BE13" s="151"/>
      <c r="BF13" s="151"/>
      <c r="BG13" s="151"/>
      <c r="BH13" s="151"/>
    </row>
    <row r="14" spans="1:60">
      <c r="A14" s="153" t="s">
        <v>109</v>
      </c>
      <c r="B14" s="159" t="s">
        <v>56</v>
      </c>
      <c r="C14" s="192" t="s">
        <v>57</v>
      </c>
      <c r="D14" s="163"/>
      <c r="E14" s="167"/>
      <c r="F14" s="170"/>
      <c r="G14" s="170">
        <f>SUMIF(AE15:AE15,"&lt;&gt;NOR",G15:G15)</f>
        <v>0</v>
      </c>
      <c r="H14" s="170"/>
      <c r="I14" s="170">
        <f>SUM(I15:I15)</f>
        <v>0</v>
      </c>
      <c r="J14" s="170"/>
      <c r="K14" s="170">
        <f>SUM(K15:K15)</f>
        <v>0</v>
      </c>
      <c r="L14" s="170"/>
      <c r="M14" s="170">
        <f>SUM(M15:M15)</f>
        <v>0</v>
      </c>
      <c r="N14" s="164"/>
      <c r="O14" s="164">
        <f>SUM(O15:O15)</f>
        <v>7.8700000000000003E-3</v>
      </c>
      <c r="P14" s="164"/>
      <c r="Q14" s="164">
        <f>SUM(Q15:Q15)</f>
        <v>0</v>
      </c>
      <c r="R14" s="164"/>
      <c r="S14" s="164"/>
      <c r="T14" s="165"/>
      <c r="U14" s="164">
        <f>SUM(U15:U15)</f>
        <v>1.72</v>
      </c>
      <c r="AE14" t="s">
        <v>110</v>
      </c>
    </row>
    <row r="15" spans="1:60" outlineLevel="1">
      <c r="A15" s="152">
        <v>5</v>
      </c>
      <c r="B15" s="158" t="s">
        <v>122</v>
      </c>
      <c r="C15" s="191" t="s">
        <v>123</v>
      </c>
      <c r="D15" s="160" t="s">
        <v>113</v>
      </c>
      <c r="E15" s="166">
        <v>24.6036</v>
      </c>
      <c r="F15" s="168">
        <f>H15+J15</f>
        <v>0</v>
      </c>
      <c r="G15" s="169">
        <f>ROUND(E15*F15,2)</f>
        <v>0</v>
      </c>
      <c r="H15" s="169"/>
      <c r="I15" s="169">
        <f>ROUND(E15*H15,2)</f>
        <v>0</v>
      </c>
      <c r="J15" s="169"/>
      <c r="K15" s="169">
        <f>ROUND(E15*J15,2)</f>
        <v>0</v>
      </c>
      <c r="L15" s="169">
        <v>21</v>
      </c>
      <c r="M15" s="169">
        <f>G15*(1+L15/100)</f>
        <v>0</v>
      </c>
      <c r="N15" s="161">
        <v>3.2000000000000003E-4</v>
      </c>
      <c r="O15" s="161">
        <f>ROUND(E15*N15,5)</f>
        <v>7.8700000000000003E-3</v>
      </c>
      <c r="P15" s="161">
        <v>0</v>
      </c>
      <c r="Q15" s="161">
        <f>ROUND(E15*P15,5)</f>
        <v>0</v>
      </c>
      <c r="R15" s="161"/>
      <c r="S15" s="161"/>
      <c r="T15" s="162">
        <v>7.0000000000000007E-2</v>
      </c>
      <c r="U15" s="161">
        <f>ROUND(E15*T15,2)</f>
        <v>1.72</v>
      </c>
      <c r="V15" s="151"/>
      <c r="W15" s="151"/>
      <c r="X15" s="151"/>
      <c r="Y15" s="151"/>
      <c r="Z15" s="151"/>
      <c r="AA15" s="151"/>
      <c r="AB15" s="151"/>
      <c r="AC15" s="151"/>
      <c r="AD15" s="151"/>
      <c r="AE15" s="151" t="s">
        <v>114</v>
      </c>
      <c r="AF15" s="151"/>
      <c r="AG15" s="151"/>
      <c r="AH15" s="151"/>
      <c r="AI15" s="151"/>
      <c r="AJ15" s="151"/>
      <c r="AK15" s="151"/>
      <c r="AL15" s="151"/>
      <c r="AM15" s="151"/>
      <c r="AN15" s="151"/>
      <c r="AO15" s="151"/>
      <c r="AP15" s="151"/>
      <c r="AQ15" s="151"/>
      <c r="AR15" s="151"/>
      <c r="AS15" s="151"/>
      <c r="AT15" s="151"/>
      <c r="AU15" s="151"/>
      <c r="AV15" s="151"/>
      <c r="AW15" s="151"/>
      <c r="AX15" s="151"/>
      <c r="AY15" s="151"/>
      <c r="AZ15" s="151"/>
      <c r="BA15" s="151"/>
      <c r="BB15" s="151"/>
      <c r="BC15" s="151"/>
      <c r="BD15" s="151"/>
      <c r="BE15" s="151"/>
      <c r="BF15" s="151"/>
      <c r="BG15" s="151"/>
      <c r="BH15" s="151"/>
    </row>
    <row r="16" spans="1:60">
      <c r="A16" s="153" t="s">
        <v>109</v>
      </c>
      <c r="B16" s="159" t="s">
        <v>58</v>
      </c>
      <c r="C16" s="192" t="s">
        <v>59</v>
      </c>
      <c r="D16" s="163"/>
      <c r="E16" s="167"/>
      <c r="F16" s="170"/>
      <c r="G16" s="170">
        <f>SUMIF(AE17:AE20,"&lt;&gt;NOR",G17:G20)</f>
        <v>0</v>
      </c>
      <c r="H16" s="170"/>
      <c r="I16" s="170">
        <f>SUM(I17:I20)</f>
        <v>0</v>
      </c>
      <c r="J16" s="170"/>
      <c r="K16" s="170">
        <f>SUM(K17:K20)</f>
        <v>0</v>
      </c>
      <c r="L16" s="170"/>
      <c r="M16" s="170">
        <f>SUM(M17:M20)</f>
        <v>0</v>
      </c>
      <c r="N16" s="164"/>
      <c r="O16" s="164">
        <f>SUM(O17:O20)</f>
        <v>1.3519700000000001</v>
      </c>
      <c r="P16" s="164"/>
      <c r="Q16" s="164">
        <f>SUM(Q17:Q20)</f>
        <v>1.2E-2</v>
      </c>
      <c r="R16" s="164"/>
      <c r="S16" s="164"/>
      <c r="T16" s="165"/>
      <c r="U16" s="164">
        <f>SUM(U17:U20)</f>
        <v>30.21</v>
      </c>
      <c r="AE16" t="s">
        <v>110</v>
      </c>
    </row>
    <row r="17" spans="1:60" outlineLevel="1">
      <c r="A17" s="152">
        <v>6</v>
      </c>
      <c r="B17" s="158" t="s">
        <v>124</v>
      </c>
      <c r="C17" s="191" t="s">
        <v>125</v>
      </c>
      <c r="D17" s="160" t="s">
        <v>113</v>
      </c>
      <c r="E17" s="166">
        <v>24.6036</v>
      </c>
      <c r="F17" s="168">
        <f>H17+J17</f>
        <v>0</v>
      </c>
      <c r="G17" s="169">
        <f>ROUND(E17*F17,2)</f>
        <v>0</v>
      </c>
      <c r="H17" s="169"/>
      <c r="I17" s="169">
        <f>ROUND(E17*H17,2)</f>
        <v>0</v>
      </c>
      <c r="J17" s="169"/>
      <c r="K17" s="169">
        <f>ROUND(E17*J17,2)</f>
        <v>0</v>
      </c>
      <c r="L17" s="169">
        <v>21</v>
      </c>
      <c r="M17" s="169">
        <f>G17*(1+L17/100)</f>
        <v>0</v>
      </c>
      <c r="N17" s="161">
        <v>4.4139999999999999E-2</v>
      </c>
      <c r="O17" s="161">
        <f>ROUND(E17*N17,5)</f>
        <v>1.0860000000000001</v>
      </c>
      <c r="P17" s="161">
        <v>0</v>
      </c>
      <c r="Q17" s="161">
        <f>ROUND(E17*P17,5)</f>
        <v>0</v>
      </c>
      <c r="R17" s="161"/>
      <c r="S17" s="161"/>
      <c r="T17" s="162">
        <v>0.504</v>
      </c>
      <c r="U17" s="161">
        <f>ROUND(E17*T17,2)</f>
        <v>12.4</v>
      </c>
      <c r="V17" s="151"/>
      <c r="W17" s="151"/>
      <c r="X17" s="151"/>
      <c r="Y17" s="151"/>
      <c r="Z17" s="151"/>
      <c r="AA17" s="151"/>
      <c r="AB17" s="151"/>
      <c r="AC17" s="151"/>
      <c r="AD17" s="151"/>
      <c r="AE17" s="151" t="s">
        <v>114</v>
      </c>
      <c r="AF17" s="151"/>
      <c r="AG17" s="151"/>
      <c r="AH17" s="151"/>
      <c r="AI17" s="151"/>
      <c r="AJ17" s="151"/>
      <c r="AK17" s="151"/>
      <c r="AL17" s="151"/>
      <c r="AM17" s="151"/>
      <c r="AN17" s="151"/>
      <c r="AO17" s="151"/>
      <c r="AP17" s="151"/>
      <c r="AQ17" s="151"/>
      <c r="AR17" s="151"/>
      <c r="AS17" s="151"/>
      <c r="AT17" s="151"/>
      <c r="AU17" s="151"/>
      <c r="AV17" s="151"/>
      <c r="AW17" s="151"/>
      <c r="AX17" s="151"/>
      <c r="AY17" s="151"/>
      <c r="AZ17" s="151"/>
      <c r="BA17" s="151"/>
      <c r="BB17" s="151"/>
      <c r="BC17" s="151"/>
      <c r="BD17" s="151"/>
      <c r="BE17" s="151"/>
      <c r="BF17" s="151"/>
      <c r="BG17" s="151"/>
      <c r="BH17" s="151"/>
    </row>
    <row r="18" spans="1:60" outlineLevel="1">
      <c r="A18" s="152">
        <v>7</v>
      </c>
      <c r="B18" s="158" t="s">
        <v>126</v>
      </c>
      <c r="C18" s="191" t="s">
        <v>127</v>
      </c>
      <c r="D18" s="160" t="s">
        <v>113</v>
      </c>
      <c r="E18" s="166">
        <v>24.6036</v>
      </c>
      <c r="F18" s="168">
        <f>H18+J18</f>
        <v>0</v>
      </c>
      <c r="G18" s="169">
        <f>ROUND(E18*F18,2)</f>
        <v>0</v>
      </c>
      <c r="H18" s="169"/>
      <c r="I18" s="169">
        <f>ROUND(E18*H18,2)</f>
        <v>0</v>
      </c>
      <c r="J18" s="169"/>
      <c r="K18" s="169">
        <f>ROUND(E18*J18,2)</f>
        <v>0</v>
      </c>
      <c r="L18" s="169">
        <v>21</v>
      </c>
      <c r="M18" s="169">
        <f>G18*(1+L18/100)</f>
        <v>0</v>
      </c>
      <c r="N18" s="161">
        <v>6.3499999999999997E-3</v>
      </c>
      <c r="O18" s="161">
        <f>ROUND(E18*N18,5)</f>
        <v>0.15623000000000001</v>
      </c>
      <c r="P18" s="161">
        <v>0</v>
      </c>
      <c r="Q18" s="161">
        <f>ROUND(E18*P18,5)</f>
        <v>0</v>
      </c>
      <c r="R18" s="161"/>
      <c r="S18" s="161"/>
      <c r="T18" s="162">
        <v>0.31900000000000001</v>
      </c>
      <c r="U18" s="161">
        <f>ROUND(E18*T18,2)</f>
        <v>7.85</v>
      </c>
      <c r="V18" s="151"/>
      <c r="W18" s="151"/>
      <c r="X18" s="151"/>
      <c r="Y18" s="151"/>
      <c r="Z18" s="151"/>
      <c r="AA18" s="151"/>
      <c r="AB18" s="151"/>
      <c r="AC18" s="151"/>
      <c r="AD18" s="151"/>
      <c r="AE18" s="151" t="s">
        <v>114</v>
      </c>
      <c r="AF18" s="151"/>
      <c r="AG18" s="151"/>
      <c r="AH18" s="151"/>
      <c r="AI18" s="151"/>
      <c r="AJ18" s="151"/>
      <c r="AK18" s="151"/>
      <c r="AL18" s="151"/>
      <c r="AM18" s="151"/>
      <c r="AN18" s="151"/>
      <c r="AO18" s="151"/>
      <c r="AP18" s="151"/>
      <c r="AQ18" s="151"/>
      <c r="AR18" s="151"/>
      <c r="AS18" s="151"/>
      <c r="AT18" s="151"/>
      <c r="AU18" s="151"/>
      <c r="AV18" s="151"/>
      <c r="AW18" s="151"/>
      <c r="AX18" s="151"/>
      <c r="AY18" s="151"/>
      <c r="AZ18" s="151"/>
      <c r="BA18" s="151"/>
      <c r="BB18" s="151"/>
      <c r="BC18" s="151"/>
      <c r="BD18" s="151"/>
      <c r="BE18" s="151"/>
      <c r="BF18" s="151"/>
      <c r="BG18" s="151"/>
      <c r="BH18" s="151"/>
    </row>
    <row r="19" spans="1:60" ht="20.399999999999999" outlineLevel="1">
      <c r="A19" s="152">
        <v>8</v>
      </c>
      <c r="B19" s="158" t="s">
        <v>128</v>
      </c>
      <c r="C19" s="191" t="s">
        <v>129</v>
      </c>
      <c r="D19" s="160" t="s">
        <v>113</v>
      </c>
      <c r="E19" s="166">
        <v>24.6036</v>
      </c>
      <c r="F19" s="168">
        <f>H19+J19</f>
        <v>0</v>
      </c>
      <c r="G19" s="169">
        <f>ROUND(E19*F19,2)</f>
        <v>0</v>
      </c>
      <c r="H19" s="169"/>
      <c r="I19" s="169">
        <f>ROUND(E19*H19,2)</f>
        <v>0</v>
      </c>
      <c r="J19" s="169"/>
      <c r="K19" s="169">
        <f>ROUND(E19*J19,2)</f>
        <v>0</v>
      </c>
      <c r="L19" s="169">
        <v>21</v>
      </c>
      <c r="M19" s="169">
        <f>G19*(1+L19/100)</f>
        <v>0</v>
      </c>
      <c r="N19" s="161">
        <v>3.6700000000000001E-3</v>
      </c>
      <c r="O19" s="161">
        <f>ROUND(E19*N19,5)</f>
        <v>9.0300000000000005E-2</v>
      </c>
      <c r="P19" s="161">
        <v>0</v>
      </c>
      <c r="Q19" s="161">
        <f>ROUND(E19*P19,5)</f>
        <v>0</v>
      </c>
      <c r="R19" s="161"/>
      <c r="S19" s="161"/>
      <c r="T19" s="162">
        <v>0.36199999999999999</v>
      </c>
      <c r="U19" s="161">
        <f>ROUND(E19*T19,2)</f>
        <v>8.91</v>
      </c>
      <c r="V19" s="151"/>
      <c r="W19" s="151"/>
      <c r="X19" s="151"/>
      <c r="Y19" s="151"/>
      <c r="Z19" s="151"/>
      <c r="AA19" s="151"/>
      <c r="AB19" s="151"/>
      <c r="AC19" s="151"/>
      <c r="AD19" s="151"/>
      <c r="AE19" s="151" t="s">
        <v>114</v>
      </c>
      <c r="AF19" s="151"/>
      <c r="AG19" s="151"/>
      <c r="AH19" s="151"/>
      <c r="AI19" s="151"/>
      <c r="AJ19" s="151"/>
      <c r="AK19" s="151"/>
      <c r="AL19" s="151"/>
      <c r="AM19" s="151"/>
      <c r="AN19" s="151"/>
      <c r="AO19" s="151"/>
      <c r="AP19" s="151"/>
      <c r="AQ19" s="151"/>
      <c r="AR19" s="151"/>
      <c r="AS19" s="151"/>
      <c r="AT19" s="151"/>
      <c r="AU19" s="151"/>
      <c r="AV19" s="151"/>
      <c r="AW19" s="151"/>
      <c r="AX19" s="151"/>
      <c r="AY19" s="151"/>
      <c r="AZ19" s="151"/>
      <c r="BA19" s="151"/>
      <c r="BB19" s="151"/>
      <c r="BC19" s="151"/>
      <c r="BD19" s="151"/>
      <c r="BE19" s="151"/>
      <c r="BF19" s="151"/>
      <c r="BG19" s="151"/>
      <c r="BH19" s="151"/>
    </row>
    <row r="20" spans="1:60" ht="20.399999999999999" outlineLevel="1">
      <c r="A20" s="152">
        <v>9</v>
      </c>
      <c r="B20" s="158" t="s">
        <v>130</v>
      </c>
      <c r="C20" s="191" t="s">
        <v>131</v>
      </c>
      <c r="D20" s="160" t="s">
        <v>132</v>
      </c>
      <c r="E20" s="166">
        <v>3</v>
      </c>
      <c r="F20" s="168">
        <f>H20+J20</f>
        <v>0</v>
      </c>
      <c r="G20" s="169">
        <f>ROUND(E20*F20,2)</f>
        <v>0</v>
      </c>
      <c r="H20" s="169"/>
      <c r="I20" s="169">
        <f>ROUND(E20*H20,2)</f>
        <v>0</v>
      </c>
      <c r="J20" s="169"/>
      <c r="K20" s="169">
        <f>ROUND(E20*J20,2)</f>
        <v>0</v>
      </c>
      <c r="L20" s="169">
        <v>21</v>
      </c>
      <c r="M20" s="169">
        <f>G20*(1+L20/100)</f>
        <v>0</v>
      </c>
      <c r="N20" s="161">
        <v>6.4799999999999996E-3</v>
      </c>
      <c r="O20" s="161">
        <f>ROUND(E20*N20,5)</f>
        <v>1.9439999999999999E-2</v>
      </c>
      <c r="P20" s="161">
        <v>4.0000000000000001E-3</v>
      </c>
      <c r="Q20" s="161">
        <f>ROUND(E20*P20,5)</f>
        <v>1.2E-2</v>
      </c>
      <c r="R20" s="161"/>
      <c r="S20" s="161"/>
      <c r="T20" s="162">
        <v>0.35138000000000003</v>
      </c>
      <c r="U20" s="161">
        <f>ROUND(E20*T20,2)</f>
        <v>1.05</v>
      </c>
      <c r="V20" s="151"/>
      <c r="W20" s="151"/>
      <c r="X20" s="151"/>
      <c r="Y20" s="151"/>
      <c r="Z20" s="151"/>
      <c r="AA20" s="151"/>
      <c r="AB20" s="151"/>
      <c r="AC20" s="151"/>
      <c r="AD20" s="151"/>
      <c r="AE20" s="151" t="s">
        <v>133</v>
      </c>
      <c r="AF20" s="151"/>
      <c r="AG20" s="151"/>
      <c r="AH20" s="151"/>
      <c r="AI20" s="151"/>
      <c r="AJ20" s="151"/>
      <c r="AK20" s="151"/>
      <c r="AL20" s="151"/>
      <c r="AM20" s="151"/>
      <c r="AN20" s="151"/>
      <c r="AO20" s="151"/>
      <c r="AP20" s="151"/>
      <c r="AQ20" s="151"/>
      <c r="AR20" s="151"/>
      <c r="AS20" s="151"/>
      <c r="AT20" s="151"/>
      <c r="AU20" s="151"/>
      <c r="AV20" s="151"/>
      <c r="AW20" s="151"/>
      <c r="AX20" s="151"/>
      <c r="AY20" s="151"/>
      <c r="AZ20" s="151"/>
      <c r="BA20" s="151"/>
      <c r="BB20" s="151"/>
      <c r="BC20" s="151"/>
      <c r="BD20" s="151"/>
      <c r="BE20" s="151"/>
      <c r="BF20" s="151"/>
      <c r="BG20" s="151"/>
      <c r="BH20" s="151"/>
    </row>
    <row r="21" spans="1:60">
      <c r="A21" s="153" t="s">
        <v>109</v>
      </c>
      <c r="B21" s="159" t="s">
        <v>60</v>
      </c>
      <c r="C21" s="192" t="s">
        <v>61</v>
      </c>
      <c r="D21" s="163"/>
      <c r="E21" s="167"/>
      <c r="F21" s="170"/>
      <c r="G21" s="170">
        <f>SUMIF(AE22:AE24,"&lt;&gt;NOR",G22:G24)</f>
        <v>0</v>
      </c>
      <c r="H21" s="170"/>
      <c r="I21" s="170">
        <f>SUM(I22:I24)</f>
        <v>0</v>
      </c>
      <c r="J21" s="170"/>
      <c r="K21" s="170">
        <f>SUM(K22:K24)</f>
        <v>0</v>
      </c>
      <c r="L21" s="170"/>
      <c r="M21" s="170">
        <f>SUM(M22:M24)</f>
        <v>0</v>
      </c>
      <c r="N21" s="164"/>
      <c r="O21" s="164">
        <f>SUM(O22:O24)</f>
        <v>0.18657999999999997</v>
      </c>
      <c r="P21" s="164"/>
      <c r="Q21" s="164">
        <f>SUM(Q22:Q24)</f>
        <v>0</v>
      </c>
      <c r="R21" s="164"/>
      <c r="S21" s="164"/>
      <c r="T21" s="165"/>
      <c r="U21" s="164">
        <f>SUM(U22:U24)</f>
        <v>11.16</v>
      </c>
      <c r="AE21" t="s">
        <v>110</v>
      </c>
    </row>
    <row r="22" spans="1:60" ht="20.399999999999999" outlineLevel="1">
      <c r="A22" s="152">
        <v>10</v>
      </c>
      <c r="B22" s="158" t="s">
        <v>134</v>
      </c>
      <c r="C22" s="191" t="s">
        <v>135</v>
      </c>
      <c r="D22" s="160" t="s">
        <v>119</v>
      </c>
      <c r="E22" s="166">
        <v>2</v>
      </c>
      <c r="F22" s="168">
        <f>H22+J22</f>
        <v>0</v>
      </c>
      <c r="G22" s="169">
        <f>ROUND(E22*F22,2)</f>
        <v>0</v>
      </c>
      <c r="H22" s="169"/>
      <c r="I22" s="169">
        <f>ROUND(E22*H22,2)</f>
        <v>0</v>
      </c>
      <c r="J22" s="169"/>
      <c r="K22" s="169">
        <f>ROUND(E22*J22,2)</f>
        <v>0</v>
      </c>
      <c r="L22" s="169">
        <v>21</v>
      </c>
      <c r="M22" s="169">
        <f>G22*(1+L22/100)</f>
        <v>0</v>
      </c>
      <c r="N22" s="161">
        <v>3.4049999999999997E-2</v>
      </c>
      <c r="O22" s="161">
        <f>ROUND(E22*N22,5)</f>
        <v>6.8099999999999994E-2</v>
      </c>
      <c r="P22" s="161">
        <v>0</v>
      </c>
      <c r="Q22" s="161">
        <f>ROUND(E22*P22,5)</f>
        <v>0</v>
      </c>
      <c r="R22" s="161"/>
      <c r="S22" s="161"/>
      <c r="T22" s="162">
        <v>1.86</v>
      </c>
      <c r="U22" s="161">
        <f>ROUND(E22*T22,2)</f>
        <v>3.72</v>
      </c>
      <c r="V22" s="151"/>
      <c r="W22" s="151"/>
      <c r="X22" s="151"/>
      <c r="Y22" s="151"/>
      <c r="Z22" s="151"/>
      <c r="AA22" s="151"/>
      <c r="AB22" s="151"/>
      <c r="AC22" s="151"/>
      <c r="AD22" s="151"/>
      <c r="AE22" s="151" t="s">
        <v>114</v>
      </c>
      <c r="AF22" s="151"/>
      <c r="AG22" s="151"/>
      <c r="AH22" s="151"/>
      <c r="AI22" s="151"/>
      <c r="AJ22" s="151"/>
      <c r="AK22" s="151"/>
      <c r="AL22" s="151"/>
      <c r="AM22" s="151"/>
      <c r="AN22" s="151"/>
      <c r="AO22" s="151"/>
      <c r="AP22" s="151"/>
      <c r="AQ22" s="151"/>
      <c r="AR22" s="151"/>
      <c r="AS22" s="151"/>
      <c r="AT22" s="151"/>
      <c r="AU22" s="151"/>
      <c r="AV22" s="151"/>
      <c r="AW22" s="151"/>
      <c r="AX22" s="151"/>
      <c r="AY22" s="151"/>
      <c r="AZ22" s="151"/>
      <c r="BA22" s="151"/>
      <c r="BB22" s="151"/>
      <c r="BC22" s="151"/>
      <c r="BD22" s="151"/>
      <c r="BE22" s="151"/>
      <c r="BF22" s="151"/>
      <c r="BG22" s="151"/>
      <c r="BH22" s="151"/>
    </row>
    <row r="23" spans="1:60" ht="20.399999999999999" outlineLevel="1">
      <c r="A23" s="152">
        <v>11</v>
      </c>
      <c r="B23" s="158" t="s">
        <v>136</v>
      </c>
      <c r="C23" s="191" t="s">
        <v>137</v>
      </c>
      <c r="D23" s="160" t="s">
        <v>119</v>
      </c>
      <c r="E23" s="166">
        <v>2</v>
      </c>
      <c r="F23" s="168">
        <f>H23+J23</f>
        <v>0</v>
      </c>
      <c r="G23" s="169">
        <f>ROUND(E23*F23,2)</f>
        <v>0</v>
      </c>
      <c r="H23" s="169"/>
      <c r="I23" s="169">
        <f>ROUND(E23*H23,2)</f>
        <v>0</v>
      </c>
      <c r="J23" s="169"/>
      <c r="K23" s="169">
        <f>ROUND(E23*J23,2)</f>
        <v>0</v>
      </c>
      <c r="L23" s="169">
        <v>21</v>
      </c>
      <c r="M23" s="169">
        <f>G23*(1+L23/100)</f>
        <v>0</v>
      </c>
      <c r="N23" s="161">
        <v>2.8969999999999999E-2</v>
      </c>
      <c r="O23" s="161">
        <f>ROUND(E23*N23,5)</f>
        <v>5.7939999999999998E-2</v>
      </c>
      <c r="P23" s="161">
        <v>0</v>
      </c>
      <c r="Q23" s="161">
        <f>ROUND(E23*P23,5)</f>
        <v>0</v>
      </c>
      <c r="R23" s="161"/>
      <c r="S23" s="161"/>
      <c r="T23" s="162">
        <v>1.86</v>
      </c>
      <c r="U23" s="161">
        <f>ROUND(E23*T23,2)</f>
        <v>3.72</v>
      </c>
      <c r="V23" s="151"/>
      <c r="W23" s="151"/>
      <c r="X23" s="151"/>
      <c r="Y23" s="151"/>
      <c r="Z23" s="151"/>
      <c r="AA23" s="151"/>
      <c r="AB23" s="151"/>
      <c r="AC23" s="151"/>
      <c r="AD23" s="151"/>
      <c r="AE23" s="151" t="s">
        <v>114</v>
      </c>
      <c r="AF23" s="151"/>
      <c r="AG23" s="151"/>
      <c r="AH23" s="151"/>
      <c r="AI23" s="151"/>
      <c r="AJ23" s="151"/>
      <c r="AK23" s="151"/>
      <c r="AL23" s="151"/>
      <c r="AM23" s="151"/>
      <c r="AN23" s="151"/>
      <c r="AO23" s="151"/>
      <c r="AP23" s="151"/>
      <c r="AQ23" s="151"/>
      <c r="AR23" s="151"/>
      <c r="AS23" s="151"/>
      <c r="AT23" s="151"/>
      <c r="AU23" s="151"/>
      <c r="AV23" s="151"/>
      <c r="AW23" s="151"/>
      <c r="AX23" s="151"/>
      <c r="AY23" s="151"/>
      <c r="AZ23" s="151"/>
      <c r="BA23" s="151"/>
      <c r="BB23" s="151"/>
      <c r="BC23" s="151"/>
      <c r="BD23" s="151"/>
      <c r="BE23" s="151"/>
      <c r="BF23" s="151"/>
      <c r="BG23" s="151"/>
      <c r="BH23" s="151"/>
    </row>
    <row r="24" spans="1:60" ht="20.399999999999999" outlineLevel="1">
      <c r="A24" s="152">
        <v>12</v>
      </c>
      <c r="B24" s="158" t="s">
        <v>138</v>
      </c>
      <c r="C24" s="191" t="s">
        <v>139</v>
      </c>
      <c r="D24" s="160" t="s">
        <v>119</v>
      </c>
      <c r="E24" s="166">
        <v>2</v>
      </c>
      <c r="F24" s="168">
        <f>H24+J24</f>
        <v>0</v>
      </c>
      <c r="G24" s="169">
        <f>ROUND(E24*F24,2)</f>
        <v>0</v>
      </c>
      <c r="H24" s="169"/>
      <c r="I24" s="169">
        <f>ROUND(E24*H24,2)</f>
        <v>0</v>
      </c>
      <c r="J24" s="169"/>
      <c r="K24" s="169">
        <f>ROUND(E24*J24,2)</f>
        <v>0</v>
      </c>
      <c r="L24" s="169">
        <v>21</v>
      </c>
      <c r="M24" s="169">
        <f>G24*(1+L24/100)</f>
        <v>0</v>
      </c>
      <c r="N24" s="161">
        <v>3.0269999999999998E-2</v>
      </c>
      <c r="O24" s="161">
        <f>ROUND(E24*N24,5)</f>
        <v>6.0539999999999997E-2</v>
      </c>
      <c r="P24" s="161">
        <v>0</v>
      </c>
      <c r="Q24" s="161">
        <f>ROUND(E24*P24,5)</f>
        <v>0</v>
      </c>
      <c r="R24" s="161"/>
      <c r="S24" s="161"/>
      <c r="T24" s="162">
        <v>1.86</v>
      </c>
      <c r="U24" s="161">
        <f>ROUND(E24*T24,2)</f>
        <v>3.72</v>
      </c>
      <c r="V24" s="151"/>
      <c r="W24" s="151"/>
      <c r="X24" s="151"/>
      <c r="Y24" s="151"/>
      <c r="Z24" s="151"/>
      <c r="AA24" s="151"/>
      <c r="AB24" s="151"/>
      <c r="AC24" s="151"/>
      <c r="AD24" s="151"/>
      <c r="AE24" s="151" t="s">
        <v>114</v>
      </c>
      <c r="AF24" s="151"/>
      <c r="AG24" s="151"/>
      <c r="AH24" s="151"/>
      <c r="AI24" s="151"/>
      <c r="AJ24" s="151"/>
      <c r="AK24" s="151"/>
      <c r="AL24" s="151"/>
      <c r="AM24" s="151"/>
      <c r="AN24" s="151"/>
      <c r="AO24" s="151"/>
      <c r="AP24" s="151"/>
      <c r="AQ24" s="151"/>
      <c r="AR24" s="151"/>
      <c r="AS24" s="151"/>
      <c r="AT24" s="151"/>
      <c r="AU24" s="151"/>
      <c r="AV24" s="151"/>
      <c r="AW24" s="151"/>
      <c r="AX24" s="151"/>
      <c r="AY24" s="151"/>
      <c r="AZ24" s="151"/>
      <c r="BA24" s="151"/>
      <c r="BB24" s="151"/>
      <c r="BC24" s="151"/>
      <c r="BD24" s="151"/>
      <c r="BE24" s="151"/>
      <c r="BF24" s="151"/>
      <c r="BG24" s="151"/>
      <c r="BH24" s="151"/>
    </row>
    <row r="25" spans="1:60">
      <c r="A25" s="153" t="s">
        <v>109</v>
      </c>
      <c r="B25" s="159" t="s">
        <v>62</v>
      </c>
      <c r="C25" s="192" t="s">
        <v>63</v>
      </c>
      <c r="D25" s="163"/>
      <c r="E25" s="167"/>
      <c r="F25" s="170"/>
      <c r="G25" s="170">
        <f>SUMIF(AE26:AE29,"&lt;&gt;NOR",G26:G29)</f>
        <v>0</v>
      </c>
      <c r="H25" s="170"/>
      <c r="I25" s="170">
        <f>SUM(I26:I29)</f>
        <v>0</v>
      </c>
      <c r="J25" s="170"/>
      <c r="K25" s="170">
        <f>SUM(K26:K29)</f>
        <v>0</v>
      </c>
      <c r="L25" s="170"/>
      <c r="M25" s="170">
        <f>SUM(M26:M29)</f>
        <v>0</v>
      </c>
      <c r="N25" s="164"/>
      <c r="O25" s="164">
        <f>SUM(O26:O29)</f>
        <v>1.6830000000000001E-2</v>
      </c>
      <c r="P25" s="164"/>
      <c r="Q25" s="164">
        <f>SUM(Q26:Q29)</f>
        <v>2.0545300000000002</v>
      </c>
      <c r="R25" s="164"/>
      <c r="S25" s="164"/>
      <c r="T25" s="165"/>
      <c r="U25" s="164">
        <f>SUM(U26:U29)</f>
        <v>15.34</v>
      </c>
      <c r="AE25" t="s">
        <v>110</v>
      </c>
    </row>
    <row r="26" spans="1:60" outlineLevel="1">
      <c r="A26" s="152">
        <v>13</v>
      </c>
      <c r="B26" s="158" t="s">
        <v>140</v>
      </c>
      <c r="C26" s="191" t="s">
        <v>141</v>
      </c>
      <c r="D26" s="160" t="s">
        <v>113</v>
      </c>
      <c r="E26" s="166">
        <v>8.6189999999999998</v>
      </c>
      <c r="F26" s="168">
        <f>H26+J26</f>
        <v>0</v>
      </c>
      <c r="G26" s="169">
        <f>ROUND(E26*F26,2)</f>
        <v>0</v>
      </c>
      <c r="H26" s="169"/>
      <c r="I26" s="169">
        <f>ROUND(E26*H26,2)</f>
        <v>0</v>
      </c>
      <c r="J26" s="169"/>
      <c r="K26" s="169">
        <f>ROUND(E26*J26,2)</f>
        <v>0</v>
      </c>
      <c r="L26" s="169">
        <v>21</v>
      </c>
      <c r="M26" s="169">
        <f>G26*(1+L26/100)</f>
        <v>0</v>
      </c>
      <c r="N26" s="161">
        <v>6.7000000000000002E-4</v>
      </c>
      <c r="O26" s="161">
        <f>ROUND(E26*N26,5)</f>
        <v>5.77E-3</v>
      </c>
      <c r="P26" s="161">
        <v>0.13100000000000001</v>
      </c>
      <c r="Q26" s="161">
        <f>ROUND(E26*P26,5)</f>
        <v>1.1290899999999999</v>
      </c>
      <c r="R26" s="161"/>
      <c r="S26" s="161"/>
      <c r="T26" s="162">
        <v>0.57182999999999995</v>
      </c>
      <c r="U26" s="161">
        <f>ROUND(E26*T26,2)</f>
        <v>4.93</v>
      </c>
      <c r="V26" s="151"/>
      <c r="W26" s="151"/>
      <c r="X26" s="151"/>
      <c r="Y26" s="151"/>
      <c r="Z26" s="151"/>
      <c r="AA26" s="151"/>
      <c r="AB26" s="151"/>
      <c r="AC26" s="151"/>
      <c r="AD26" s="151"/>
      <c r="AE26" s="151" t="s">
        <v>133</v>
      </c>
      <c r="AF26" s="151"/>
      <c r="AG26" s="151"/>
      <c r="AH26" s="151"/>
      <c r="AI26" s="151"/>
      <c r="AJ26" s="151"/>
      <c r="AK26" s="151"/>
      <c r="AL26" s="151"/>
      <c r="AM26" s="151"/>
      <c r="AN26" s="151"/>
      <c r="AO26" s="151"/>
      <c r="AP26" s="151"/>
      <c r="AQ26" s="151"/>
      <c r="AR26" s="151"/>
      <c r="AS26" s="151"/>
      <c r="AT26" s="151"/>
      <c r="AU26" s="151"/>
      <c r="AV26" s="151"/>
      <c r="AW26" s="151"/>
      <c r="AX26" s="151"/>
      <c r="AY26" s="151"/>
      <c r="AZ26" s="151"/>
      <c r="BA26" s="151"/>
      <c r="BB26" s="151"/>
      <c r="BC26" s="151"/>
      <c r="BD26" s="151"/>
      <c r="BE26" s="151"/>
      <c r="BF26" s="151"/>
      <c r="BG26" s="151"/>
      <c r="BH26" s="151"/>
    </row>
    <row r="27" spans="1:60" outlineLevel="1">
      <c r="A27" s="152">
        <v>14</v>
      </c>
      <c r="B27" s="158" t="s">
        <v>142</v>
      </c>
      <c r="C27" s="191" t="s">
        <v>143</v>
      </c>
      <c r="D27" s="160" t="s">
        <v>119</v>
      </c>
      <c r="E27" s="166">
        <v>7</v>
      </c>
      <c r="F27" s="168">
        <f>H27+J27</f>
        <v>0</v>
      </c>
      <c r="G27" s="169">
        <f>ROUND(E27*F27,2)</f>
        <v>0</v>
      </c>
      <c r="H27" s="169"/>
      <c r="I27" s="169">
        <f>ROUND(E27*H27,2)</f>
        <v>0</v>
      </c>
      <c r="J27" s="169"/>
      <c r="K27" s="169">
        <f>ROUND(E27*J27,2)</f>
        <v>0</v>
      </c>
      <c r="L27" s="169">
        <v>21</v>
      </c>
      <c r="M27" s="169">
        <f>G27*(1+L27/100)</f>
        <v>0</v>
      </c>
      <c r="N27" s="161">
        <v>0</v>
      </c>
      <c r="O27" s="161">
        <f>ROUND(E27*N27,5)</f>
        <v>0</v>
      </c>
      <c r="P27" s="161">
        <v>0</v>
      </c>
      <c r="Q27" s="161">
        <f>ROUND(E27*P27,5)</f>
        <v>0</v>
      </c>
      <c r="R27" s="161"/>
      <c r="S27" s="161"/>
      <c r="T27" s="162">
        <v>0.05</v>
      </c>
      <c r="U27" s="161">
        <f>ROUND(E27*T27,2)</f>
        <v>0.35</v>
      </c>
      <c r="V27" s="151"/>
      <c r="W27" s="151"/>
      <c r="X27" s="151"/>
      <c r="Y27" s="151"/>
      <c r="Z27" s="151"/>
      <c r="AA27" s="151"/>
      <c r="AB27" s="151"/>
      <c r="AC27" s="151"/>
      <c r="AD27" s="151"/>
      <c r="AE27" s="151" t="s">
        <v>114</v>
      </c>
      <c r="AF27" s="151"/>
      <c r="AG27" s="151"/>
      <c r="AH27" s="151"/>
      <c r="AI27" s="151"/>
      <c r="AJ27" s="151"/>
      <c r="AK27" s="151"/>
      <c r="AL27" s="151"/>
      <c r="AM27" s="151"/>
      <c r="AN27" s="151"/>
      <c r="AO27" s="151"/>
      <c r="AP27" s="151"/>
      <c r="AQ27" s="151"/>
      <c r="AR27" s="151"/>
      <c r="AS27" s="151"/>
      <c r="AT27" s="151"/>
      <c r="AU27" s="151"/>
      <c r="AV27" s="151"/>
      <c r="AW27" s="151"/>
      <c r="AX27" s="151"/>
      <c r="AY27" s="151"/>
      <c r="AZ27" s="151"/>
      <c r="BA27" s="151"/>
      <c r="BB27" s="151"/>
      <c r="BC27" s="151"/>
      <c r="BD27" s="151"/>
      <c r="BE27" s="151"/>
      <c r="BF27" s="151"/>
      <c r="BG27" s="151"/>
      <c r="BH27" s="151"/>
    </row>
    <row r="28" spans="1:60" outlineLevel="1">
      <c r="A28" s="152">
        <v>15</v>
      </c>
      <c r="B28" s="158" t="s">
        <v>144</v>
      </c>
      <c r="C28" s="191" t="s">
        <v>145</v>
      </c>
      <c r="D28" s="160" t="s">
        <v>113</v>
      </c>
      <c r="E28" s="166">
        <v>9.4559999999999995</v>
      </c>
      <c r="F28" s="168">
        <f>H28+J28</f>
        <v>0</v>
      </c>
      <c r="G28" s="169">
        <f>ROUND(E28*F28,2)</f>
        <v>0</v>
      </c>
      <c r="H28" s="169"/>
      <c r="I28" s="169">
        <f>ROUND(E28*H28,2)</f>
        <v>0</v>
      </c>
      <c r="J28" s="169"/>
      <c r="K28" s="169">
        <f>ROUND(E28*J28,2)</f>
        <v>0</v>
      </c>
      <c r="L28" s="169">
        <v>21</v>
      </c>
      <c r="M28" s="169">
        <f>G28*(1+L28/100)</f>
        <v>0</v>
      </c>
      <c r="N28" s="161">
        <v>1.17E-3</v>
      </c>
      <c r="O28" s="161">
        <f>ROUND(E28*N28,5)</f>
        <v>1.106E-2</v>
      </c>
      <c r="P28" s="161">
        <v>7.5999999999999998E-2</v>
      </c>
      <c r="Q28" s="161">
        <f>ROUND(E28*P28,5)</f>
        <v>0.71865999999999997</v>
      </c>
      <c r="R28" s="161"/>
      <c r="S28" s="161"/>
      <c r="T28" s="162">
        <v>0.93899999999999995</v>
      </c>
      <c r="U28" s="161">
        <f>ROUND(E28*T28,2)</f>
        <v>8.8800000000000008</v>
      </c>
      <c r="V28" s="151"/>
      <c r="W28" s="151"/>
      <c r="X28" s="151"/>
      <c r="Y28" s="151"/>
      <c r="Z28" s="151"/>
      <c r="AA28" s="151"/>
      <c r="AB28" s="151"/>
      <c r="AC28" s="151"/>
      <c r="AD28" s="151"/>
      <c r="AE28" s="151" t="s">
        <v>114</v>
      </c>
      <c r="AF28" s="151"/>
      <c r="AG28" s="151"/>
      <c r="AH28" s="151"/>
      <c r="AI28" s="151"/>
      <c r="AJ28" s="151"/>
      <c r="AK28" s="151"/>
      <c r="AL28" s="151"/>
      <c r="AM28" s="151"/>
      <c r="AN28" s="151"/>
      <c r="AO28" s="151"/>
      <c r="AP28" s="151"/>
      <c r="AQ28" s="151"/>
      <c r="AR28" s="151"/>
      <c r="AS28" s="151"/>
      <c r="AT28" s="151"/>
      <c r="AU28" s="151"/>
      <c r="AV28" s="151"/>
      <c r="AW28" s="151"/>
      <c r="AX28" s="151"/>
      <c r="AY28" s="151"/>
      <c r="AZ28" s="151"/>
      <c r="BA28" s="151"/>
      <c r="BB28" s="151"/>
      <c r="BC28" s="151"/>
      <c r="BD28" s="151"/>
      <c r="BE28" s="151"/>
      <c r="BF28" s="151"/>
      <c r="BG28" s="151"/>
      <c r="BH28" s="151"/>
    </row>
    <row r="29" spans="1:60" outlineLevel="1">
      <c r="A29" s="152">
        <v>16</v>
      </c>
      <c r="B29" s="158" t="s">
        <v>146</v>
      </c>
      <c r="C29" s="191" t="s">
        <v>147</v>
      </c>
      <c r="D29" s="160" t="s">
        <v>113</v>
      </c>
      <c r="E29" s="166">
        <v>14.77</v>
      </c>
      <c r="F29" s="168">
        <f>H29+J29</f>
        <v>0</v>
      </c>
      <c r="G29" s="169">
        <f>ROUND(E29*F29,2)</f>
        <v>0</v>
      </c>
      <c r="H29" s="169"/>
      <c r="I29" s="169">
        <f>ROUND(E29*H29,2)</f>
        <v>0</v>
      </c>
      <c r="J29" s="169"/>
      <c r="K29" s="169">
        <f>ROUND(E29*J29,2)</f>
        <v>0</v>
      </c>
      <c r="L29" s="169">
        <v>21</v>
      </c>
      <c r="M29" s="169">
        <f>G29*(1+L29/100)</f>
        <v>0</v>
      </c>
      <c r="N29" s="161">
        <v>0</v>
      </c>
      <c r="O29" s="161">
        <f>ROUND(E29*N29,5)</f>
        <v>0</v>
      </c>
      <c r="P29" s="161">
        <v>1.4E-2</v>
      </c>
      <c r="Q29" s="161">
        <f>ROUND(E29*P29,5)</f>
        <v>0.20677999999999999</v>
      </c>
      <c r="R29" s="161"/>
      <c r="S29" s="161"/>
      <c r="T29" s="162">
        <v>0.08</v>
      </c>
      <c r="U29" s="161">
        <f>ROUND(E29*T29,2)</f>
        <v>1.18</v>
      </c>
      <c r="V29" s="151"/>
      <c r="W29" s="151"/>
      <c r="X29" s="151"/>
      <c r="Y29" s="151"/>
      <c r="Z29" s="151"/>
      <c r="AA29" s="151"/>
      <c r="AB29" s="151"/>
      <c r="AC29" s="151"/>
      <c r="AD29" s="151"/>
      <c r="AE29" s="151" t="s">
        <v>114</v>
      </c>
      <c r="AF29" s="151"/>
      <c r="AG29" s="151"/>
      <c r="AH29" s="151"/>
      <c r="AI29" s="151"/>
      <c r="AJ29" s="151"/>
      <c r="AK29" s="151"/>
      <c r="AL29" s="151"/>
      <c r="AM29" s="151"/>
      <c r="AN29" s="151"/>
      <c r="AO29" s="151"/>
      <c r="AP29" s="151"/>
      <c r="AQ29" s="151"/>
      <c r="AR29" s="151"/>
      <c r="AS29" s="151"/>
      <c r="AT29" s="151"/>
      <c r="AU29" s="151"/>
      <c r="AV29" s="151"/>
      <c r="AW29" s="151"/>
      <c r="AX29" s="151"/>
      <c r="AY29" s="151"/>
      <c r="AZ29" s="151"/>
      <c r="BA29" s="151"/>
      <c r="BB29" s="151"/>
      <c r="BC29" s="151"/>
      <c r="BD29" s="151"/>
      <c r="BE29" s="151"/>
      <c r="BF29" s="151"/>
      <c r="BG29" s="151"/>
      <c r="BH29" s="151"/>
    </row>
    <row r="30" spans="1:60">
      <c r="A30" s="153" t="s">
        <v>109</v>
      </c>
      <c r="B30" s="159" t="s">
        <v>64</v>
      </c>
      <c r="C30" s="192" t="s">
        <v>65</v>
      </c>
      <c r="D30" s="163"/>
      <c r="E30" s="167"/>
      <c r="F30" s="170"/>
      <c r="G30" s="170">
        <f>SUMIF(AE31:AE31,"&lt;&gt;NOR",G31:G31)</f>
        <v>0</v>
      </c>
      <c r="H30" s="170"/>
      <c r="I30" s="170">
        <f>SUM(I31:I31)</f>
        <v>0</v>
      </c>
      <c r="J30" s="170"/>
      <c r="K30" s="170">
        <f>SUM(K31:K31)</f>
        <v>0</v>
      </c>
      <c r="L30" s="170"/>
      <c r="M30" s="170">
        <f>SUM(M31:M31)</f>
        <v>0</v>
      </c>
      <c r="N30" s="164"/>
      <c r="O30" s="164">
        <f>SUM(O31:O31)</f>
        <v>0</v>
      </c>
      <c r="P30" s="164"/>
      <c r="Q30" s="164">
        <f>SUM(Q31:Q31)</f>
        <v>7.4196799999999996</v>
      </c>
      <c r="R30" s="164"/>
      <c r="S30" s="164"/>
      <c r="T30" s="165"/>
      <c r="U30" s="164">
        <f>SUM(U31:U31)</f>
        <v>53.4</v>
      </c>
      <c r="AE30" t="s">
        <v>110</v>
      </c>
    </row>
    <row r="31" spans="1:60" outlineLevel="1">
      <c r="A31" s="152">
        <v>17</v>
      </c>
      <c r="B31" s="158" t="s">
        <v>148</v>
      </c>
      <c r="C31" s="191" t="s">
        <v>149</v>
      </c>
      <c r="D31" s="160" t="s">
        <v>113</v>
      </c>
      <c r="E31" s="166">
        <v>109.113</v>
      </c>
      <c r="F31" s="168">
        <f>H31+J31</f>
        <v>0</v>
      </c>
      <c r="G31" s="169">
        <f>ROUND(E31*F31,2)</f>
        <v>0</v>
      </c>
      <c r="H31" s="169"/>
      <c r="I31" s="169">
        <f>ROUND(E31*H31,2)</f>
        <v>0</v>
      </c>
      <c r="J31" s="169"/>
      <c r="K31" s="169">
        <f>ROUND(E31*J31,2)</f>
        <v>0</v>
      </c>
      <c r="L31" s="169">
        <v>21</v>
      </c>
      <c r="M31" s="169">
        <f>G31*(1+L31/100)</f>
        <v>0</v>
      </c>
      <c r="N31" s="161">
        <v>0</v>
      </c>
      <c r="O31" s="161">
        <f>ROUND(E31*N31,5)</f>
        <v>0</v>
      </c>
      <c r="P31" s="161">
        <v>6.8000000000000005E-2</v>
      </c>
      <c r="Q31" s="161">
        <f>ROUND(E31*P31,5)</f>
        <v>7.4196799999999996</v>
      </c>
      <c r="R31" s="161"/>
      <c r="S31" s="161"/>
      <c r="T31" s="162">
        <v>0.48937999999999998</v>
      </c>
      <c r="U31" s="161">
        <f>ROUND(E31*T31,2)</f>
        <v>53.4</v>
      </c>
      <c r="V31" s="151"/>
      <c r="W31" s="151"/>
      <c r="X31" s="151"/>
      <c r="Y31" s="151"/>
      <c r="Z31" s="151"/>
      <c r="AA31" s="151"/>
      <c r="AB31" s="151"/>
      <c r="AC31" s="151"/>
      <c r="AD31" s="151"/>
      <c r="AE31" s="151" t="s">
        <v>133</v>
      </c>
      <c r="AF31" s="151"/>
      <c r="AG31" s="151"/>
      <c r="AH31" s="151"/>
      <c r="AI31" s="151"/>
      <c r="AJ31" s="151"/>
      <c r="AK31" s="151"/>
      <c r="AL31" s="151"/>
      <c r="AM31" s="151"/>
      <c r="AN31" s="151"/>
      <c r="AO31" s="151"/>
      <c r="AP31" s="151"/>
      <c r="AQ31" s="151"/>
      <c r="AR31" s="151"/>
      <c r="AS31" s="151"/>
      <c r="AT31" s="151"/>
      <c r="AU31" s="151"/>
      <c r="AV31" s="151"/>
      <c r="AW31" s="151"/>
      <c r="AX31" s="151"/>
      <c r="AY31" s="151"/>
      <c r="AZ31" s="151"/>
      <c r="BA31" s="151"/>
      <c r="BB31" s="151"/>
      <c r="BC31" s="151"/>
      <c r="BD31" s="151"/>
      <c r="BE31" s="151"/>
      <c r="BF31" s="151"/>
      <c r="BG31" s="151"/>
      <c r="BH31" s="151"/>
    </row>
    <row r="32" spans="1:60">
      <c r="A32" s="153" t="s">
        <v>109</v>
      </c>
      <c r="B32" s="159" t="s">
        <v>66</v>
      </c>
      <c r="C32" s="192" t="s">
        <v>67</v>
      </c>
      <c r="D32" s="163"/>
      <c r="E32" s="167"/>
      <c r="F32" s="170"/>
      <c r="G32" s="170">
        <f>SUMIF(AE33:AE33,"&lt;&gt;NOR",G33:G33)</f>
        <v>0</v>
      </c>
      <c r="H32" s="170"/>
      <c r="I32" s="170">
        <f>SUM(I33:I33)</f>
        <v>0</v>
      </c>
      <c r="J32" s="170"/>
      <c r="K32" s="170">
        <f>SUM(K33:K33)</f>
        <v>0</v>
      </c>
      <c r="L32" s="170"/>
      <c r="M32" s="170">
        <f>SUM(M33:M33)</f>
        <v>0</v>
      </c>
      <c r="N32" s="164"/>
      <c r="O32" s="164">
        <f>SUM(O33:O33)</f>
        <v>0</v>
      </c>
      <c r="P32" s="164"/>
      <c r="Q32" s="164">
        <f>SUM(Q33:Q33)</f>
        <v>0</v>
      </c>
      <c r="R32" s="164"/>
      <c r="S32" s="164"/>
      <c r="T32" s="165"/>
      <c r="U32" s="164">
        <f>SUM(U33:U33)</f>
        <v>6.96</v>
      </c>
      <c r="AE32" t="s">
        <v>110</v>
      </c>
    </row>
    <row r="33" spans="1:60" outlineLevel="1">
      <c r="A33" s="152">
        <v>18</v>
      </c>
      <c r="B33" s="158" t="s">
        <v>150</v>
      </c>
      <c r="C33" s="191" t="s">
        <v>151</v>
      </c>
      <c r="D33" s="160" t="s">
        <v>152</v>
      </c>
      <c r="E33" s="166">
        <v>2.7</v>
      </c>
      <c r="F33" s="168">
        <f>H33+J33</f>
        <v>0</v>
      </c>
      <c r="G33" s="169">
        <f>ROUND(E33*F33,2)</f>
        <v>0</v>
      </c>
      <c r="H33" s="169"/>
      <c r="I33" s="169">
        <f>ROUND(E33*H33,2)</f>
        <v>0</v>
      </c>
      <c r="J33" s="169"/>
      <c r="K33" s="169">
        <f>ROUND(E33*J33,2)</f>
        <v>0</v>
      </c>
      <c r="L33" s="169">
        <v>21</v>
      </c>
      <c r="M33" s="169">
        <f>G33*(1+L33/100)</f>
        <v>0</v>
      </c>
      <c r="N33" s="161">
        <v>0</v>
      </c>
      <c r="O33" s="161">
        <f>ROUND(E33*N33,5)</f>
        <v>0</v>
      </c>
      <c r="P33" s="161">
        <v>0</v>
      </c>
      <c r="Q33" s="161">
        <f>ROUND(E33*P33,5)</f>
        <v>0</v>
      </c>
      <c r="R33" s="161"/>
      <c r="S33" s="161"/>
      <c r="T33" s="162">
        <v>2.577</v>
      </c>
      <c r="U33" s="161">
        <f>ROUND(E33*T33,2)</f>
        <v>6.96</v>
      </c>
      <c r="V33" s="151"/>
      <c r="W33" s="151"/>
      <c r="X33" s="151"/>
      <c r="Y33" s="151"/>
      <c r="Z33" s="151"/>
      <c r="AA33" s="151"/>
      <c r="AB33" s="151"/>
      <c r="AC33" s="151"/>
      <c r="AD33" s="151"/>
      <c r="AE33" s="151" t="s">
        <v>114</v>
      </c>
      <c r="AF33" s="151"/>
      <c r="AG33" s="151"/>
      <c r="AH33" s="151"/>
      <c r="AI33" s="151"/>
      <c r="AJ33" s="151"/>
      <c r="AK33" s="151"/>
      <c r="AL33" s="151"/>
      <c r="AM33" s="151"/>
      <c r="AN33" s="151"/>
      <c r="AO33" s="151"/>
      <c r="AP33" s="151"/>
      <c r="AQ33" s="151"/>
      <c r="AR33" s="151"/>
      <c r="AS33" s="151"/>
      <c r="AT33" s="151"/>
      <c r="AU33" s="151"/>
      <c r="AV33" s="151"/>
      <c r="AW33" s="151"/>
      <c r="AX33" s="151"/>
      <c r="AY33" s="151"/>
      <c r="AZ33" s="151"/>
      <c r="BA33" s="151"/>
      <c r="BB33" s="151"/>
      <c r="BC33" s="151"/>
      <c r="BD33" s="151"/>
      <c r="BE33" s="151"/>
      <c r="BF33" s="151"/>
      <c r="BG33" s="151"/>
      <c r="BH33" s="151"/>
    </row>
    <row r="34" spans="1:60">
      <c r="A34" s="153" t="s">
        <v>109</v>
      </c>
      <c r="B34" s="159" t="s">
        <v>68</v>
      </c>
      <c r="C34" s="192" t="s">
        <v>69</v>
      </c>
      <c r="D34" s="163"/>
      <c r="E34" s="167"/>
      <c r="F34" s="170"/>
      <c r="G34" s="170">
        <f>SUMIF(AE35:AE36,"&lt;&gt;NOR",G35:G36)</f>
        <v>0</v>
      </c>
      <c r="H34" s="170"/>
      <c r="I34" s="170">
        <f>SUM(I35:I36)</f>
        <v>0</v>
      </c>
      <c r="J34" s="170"/>
      <c r="K34" s="170">
        <f>SUM(K35:K36)</f>
        <v>0</v>
      </c>
      <c r="L34" s="170"/>
      <c r="M34" s="170">
        <f>SUM(M35:M36)</f>
        <v>0</v>
      </c>
      <c r="N34" s="164"/>
      <c r="O34" s="164">
        <f>SUM(O35:O36)</f>
        <v>0.12053999999999999</v>
      </c>
      <c r="P34" s="164"/>
      <c r="Q34" s="164">
        <f>SUM(Q35:Q36)</f>
        <v>0</v>
      </c>
      <c r="R34" s="164"/>
      <c r="S34" s="164"/>
      <c r="T34" s="165"/>
      <c r="U34" s="164">
        <f>SUM(U35:U36)</f>
        <v>3.38</v>
      </c>
      <c r="AE34" t="s">
        <v>110</v>
      </c>
    </row>
    <row r="35" spans="1:60" ht="20.399999999999999" outlineLevel="1">
      <c r="A35" s="152">
        <v>19</v>
      </c>
      <c r="B35" s="158" t="s">
        <v>153</v>
      </c>
      <c r="C35" s="191" t="s">
        <v>154</v>
      </c>
      <c r="D35" s="160" t="s">
        <v>132</v>
      </c>
      <c r="E35" s="166">
        <v>1</v>
      </c>
      <c r="F35" s="168">
        <f>H35+J35</f>
        <v>0</v>
      </c>
      <c r="G35" s="169">
        <f>ROUND(E35*F35,2)</f>
        <v>0</v>
      </c>
      <c r="H35" s="169"/>
      <c r="I35" s="169">
        <f>ROUND(E35*H35,2)</f>
        <v>0</v>
      </c>
      <c r="J35" s="169"/>
      <c r="K35" s="169">
        <f>ROUND(E35*J35,2)</f>
        <v>0</v>
      </c>
      <c r="L35" s="169">
        <v>21</v>
      </c>
      <c r="M35" s="169">
        <f>G35*(1+L35/100)</f>
        <v>0</v>
      </c>
      <c r="N35" s="161">
        <v>6.0269999999999997E-2</v>
      </c>
      <c r="O35" s="161">
        <f>ROUND(E35*N35,5)</f>
        <v>6.0269999999999997E-2</v>
      </c>
      <c r="P35" s="161">
        <v>0</v>
      </c>
      <c r="Q35" s="161">
        <f>ROUND(E35*P35,5)</f>
        <v>0</v>
      </c>
      <c r="R35" s="161"/>
      <c r="S35" s="161"/>
      <c r="T35" s="162">
        <v>1.694</v>
      </c>
      <c r="U35" s="161">
        <f>ROUND(E35*T35,2)</f>
        <v>1.69</v>
      </c>
      <c r="V35" s="151"/>
      <c r="W35" s="151"/>
      <c r="X35" s="151"/>
      <c r="Y35" s="151"/>
      <c r="Z35" s="151"/>
      <c r="AA35" s="151"/>
      <c r="AB35" s="151"/>
      <c r="AC35" s="151"/>
      <c r="AD35" s="151"/>
      <c r="AE35" s="151" t="s">
        <v>114</v>
      </c>
      <c r="AF35" s="151"/>
      <c r="AG35" s="151"/>
      <c r="AH35" s="151"/>
      <c r="AI35" s="151"/>
      <c r="AJ35" s="151"/>
      <c r="AK35" s="151"/>
      <c r="AL35" s="151"/>
      <c r="AM35" s="151"/>
      <c r="AN35" s="151"/>
      <c r="AO35" s="151"/>
      <c r="AP35" s="151"/>
      <c r="AQ35" s="151"/>
      <c r="AR35" s="151"/>
      <c r="AS35" s="151"/>
      <c r="AT35" s="151"/>
      <c r="AU35" s="151"/>
      <c r="AV35" s="151"/>
      <c r="AW35" s="151"/>
      <c r="AX35" s="151"/>
      <c r="AY35" s="151"/>
      <c r="AZ35" s="151"/>
      <c r="BA35" s="151"/>
      <c r="BB35" s="151"/>
      <c r="BC35" s="151"/>
      <c r="BD35" s="151"/>
      <c r="BE35" s="151"/>
      <c r="BF35" s="151"/>
      <c r="BG35" s="151"/>
      <c r="BH35" s="151"/>
    </row>
    <row r="36" spans="1:60" outlineLevel="1">
      <c r="A36" s="152">
        <v>20</v>
      </c>
      <c r="B36" s="158" t="s">
        <v>155</v>
      </c>
      <c r="C36" s="191" t="s">
        <v>156</v>
      </c>
      <c r="D36" s="160" t="s">
        <v>132</v>
      </c>
      <c r="E36" s="166">
        <v>1</v>
      </c>
      <c r="F36" s="168">
        <f>H36+J36</f>
        <v>0</v>
      </c>
      <c r="G36" s="169">
        <f>ROUND(E36*F36,2)</f>
        <v>0</v>
      </c>
      <c r="H36" s="169"/>
      <c r="I36" s="169">
        <f>ROUND(E36*H36,2)</f>
        <v>0</v>
      </c>
      <c r="J36" s="169"/>
      <c r="K36" s="169">
        <f>ROUND(E36*J36,2)</f>
        <v>0</v>
      </c>
      <c r="L36" s="169">
        <v>21</v>
      </c>
      <c r="M36" s="169">
        <f>G36*(1+L36/100)</f>
        <v>0</v>
      </c>
      <c r="N36" s="161">
        <v>6.0269999999999997E-2</v>
      </c>
      <c r="O36" s="161">
        <f>ROUND(E36*N36,5)</f>
        <v>6.0269999999999997E-2</v>
      </c>
      <c r="P36" s="161">
        <v>0</v>
      </c>
      <c r="Q36" s="161">
        <f>ROUND(E36*P36,5)</f>
        <v>0</v>
      </c>
      <c r="R36" s="161"/>
      <c r="S36" s="161"/>
      <c r="T36" s="162">
        <v>1.694</v>
      </c>
      <c r="U36" s="161">
        <f>ROUND(E36*T36,2)</f>
        <v>1.69</v>
      </c>
      <c r="V36" s="151"/>
      <c r="W36" s="151"/>
      <c r="X36" s="151"/>
      <c r="Y36" s="151"/>
      <c r="Z36" s="151"/>
      <c r="AA36" s="151"/>
      <c r="AB36" s="151"/>
      <c r="AC36" s="151"/>
      <c r="AD36" s="151"/>
      <c r="AE36" s="151" t="s">
        <v>114</v>
      </c>
      <c r="AF36" s="151"/>
      <c r="AG36" s="151"/>
      <c r="AH36" s="151"/>
      <c r="AI36" s="151"/>
      <c r="AJ36" s="151"/>
      <c r="AK36" s="151"/>
      <c r="AL36" s="151"/>
      <c r="AM36" s="151"/>
      <c r="AN36" s="151"/>
      <c r="AO36" s="151"/>
      <c r="AP36" s="151"/>
      <c r="AQ36" s="151"/>
      <c r="AR36" s="151"/>
      <c r="AS36" s="151"/>
      <c r="AT36" s="151"/>
      <c r="AU36" s="151"/>
      <c r="AV36" s="151"/>
      <c r="AW36" s="151"/>
      <c r="AX36" s="151"/>
      <c r="AY36" s="151"/>
      <c r="AZ36" s="151"/>
      <c r="BA36" s="151"/>
      <c r="BB36" s="151"/>
      <c r="BC36" s="151"/>
      <c r="BD36" s="151"/>
      <c r="BE36" s="151"/>
      <c r="BF36" s="151"/>
      <c r="BG36" s="151"/>
      <c r="BH36" s="151"/>
    </row>
    <row r="37" spans="1:60">
      <c r="A37" s="153" t="s">
        <v>109</v>
      </c>
      <c r="B37" s="159" t="s">
        <v>70</v>
      </c>
      <c r="C37" s="192" t="s">
        <v>71</v>
      </c>
      <c r="D37" s="163"/>
      <c r="E37" s="167"/>
      <c r="F37" s="170"/>
      <c r="G37" s="170">
        <f>SUMIF(AE38:AE48,"&lt;&gt;NOR",G38:G48)</f>
        <v>0</v>
      </c>
      <c r="H37" s="170"/>
      <c r="I37" s="170">
        <f>SUM(I38:I48)</f>
        <v>0</v>
      </c>
      <c r="J37" s="170"/>
      <c r="K37" s="170">
        <f>SUM(K38:K48)</f>
        <v>0</v>
      </c>
      <c r="L37" s="170"/>
      <c r="M37" s="170">
        <f>SUM(M38:M48)</f>
        <v>0</v>
      </c>
      <c r="N37" s="164"/>
      <c r="O37" s="164">
        <f>SUM(O38:O48)</f>
        <v>8.5779999999999981E-2</v>
      </c>
      <c r="P37" s="164"/>
      <c r="Q37" s="164">
        <f>SUM(Q38:Q48)</f>
        <v>0.16039</v>
      </c>
      <c r="R37" s="164"/>
      <c r="S37" s="164"/>
      <c r="T37" s="165"/>
      <c r="U37" s="164">
        <f>SUM(U38:U48)</f>
        <v>23.419999999999998</v>
      </c>
      <c r="AE37" t="s">
        <v>110</v>
      </c>
    </row>
    <row r="38" spans="1:60" outlineLevel="1">
      <c r="A38" s="152">
        <v>21</v>
      </c>
      <c r="B38" s="158" t="s">
        <v>157</v>
      </c>
      <c r="C38" s="191" t="s">
        <v>158</v>
      </c>
      <c r="D38" s="160" t="s">
        <v>119</v>
      </c>
      <c r="E38" s="166">
        <v>5</v>
      </c>
      <c r="F38" s="168">
        <f t="shared" ref="F38:F48" si="0">H38+J38</f>
        <v>0</v>
      </c>
      <c r="G38" s="169">
        <f t="shared" ref="G38:G48" si="1">ROUND(E38*F38,2)</f>
        <v>0</v>
      </c>
      <c r="H38" s="169"/>
      <c r="I38" s="169">
        <f t="shared" ref="I38:I48" si="2">ROUND(E38*H38,2)</f>
        <v>0</v>
      </c>
      <c r="J38" s="169"/>
      <c r="K38" s="169">
        <f t="shared" ref="K38:K48" si="3">ROUND(E38*J38,2)</f>
        <v>0</v>
      </c>
      <c r="L38" s="169">
        <v>21</v>
      </c>
      <c r="M38" s="169">
        <f t="shared" ref="M38:M48" si="4">G38*(1+L38/100)</f>
        <v>0</v>
      </c>
      <c r="N38" s="161">
        <v>0</v>
      </c>
      <c r="O38" s="161">
        <f t="shared" ref="O38:O48" si="5">ROUND(E38*N38,5)</f>
        <v>0</v>
      </c>
      <c r="P38" s="161">
        <v>1.933E-2</v>
      </c>
      <c r="Q38" s="161">
        <f t="shared" ref="Q38:Q48" si="6">ROUND(E38*P38,5)</f>
        <v>9.665E-2</v>
      </c>
      <c r="R38" s="161"/>
      <c r="S38" s="161"/>
      <c r="T38" s="162">
        <v>0.64383000000000001</v>
      </c>
      <c r="U38" s="161">
        <f t="shared" ref="U38:U48" si="7">ROUND(E38*T38,2)</f>
        <v>3.22</v>
      </c>
      <c r="V38" s="151"/>
      <c r="W38" s="151"/>
      <c r="X38" s="151"/>
      <c r="Y38" s="151"/>
      <c r="Z38" s="151"/>
      <c r="AA38" s="151"/>
      <c r="AB38" s="151"/>
      <c r="AC38" s="151"/>
      <c r="AD38" s="151"/>
      <c r="AE38" s="151" t="s">
        <v>133</v>
      </c>
      <c r="AF38" s="151"/>
      <c r="AG38" s="151"/>
      <c r="AH38" s="151"/>
      <c r="AI38" s="151"/>
      <c r="AJ38" s="151"/>
      <c r="AK38" s="151"/>
      <c r="AL38" s="151"/>
      <c r="AM38" s="151"/>
      <c r="AN38" s="151"/>
      <c r="AO38" s="151"/>
      <c r="AP38" s="151"/>
      <c r="AQ38" s="151"/>
      <c r="AR38" s="151"/>
      <c r="AS38" s="151"/>
      <c r="AT38" s="151"/>
      <c r="AU38" s="151"/>
      <c r="AV38" s="151"/>
      <c r="AW38" s="151"/>
      <c r="AX38" s="151"/>
      <c r="AY38" s="151"/>
      <c r="AZ38" s="151"/>
      <c r="BA38" s="151"/>
      <c r="BB38" s="151"/>
      <c r="BC38" s="151"/>
      <c r="BD38" s="151"/>
      <c r="BE38" s="151"/>
      <c r="BF38" s="151"/>
      <c r="BG38" s="151"/>
      <c r="BH38" s="151"/>
    </row>
    <row r="39" spans="1:60" outlineLevel="1">
      <c r="A39" s="152">
        <v>22</v>
      </c>
      <c r="B39" s="158" t="s">
        <v>159</v>
      </c>
      <c r="C39" s="191" t="s">
        <v>160</v>
      </c>
      <c r="D39" s="160" t="s">
        <v>119</v>
      </c>
      <c r="E39" s="166">
        <v>2</v>
      </c>
      <c r="F39" s="168">
        <f t="shared" si="0"/>
        <v>0</v>
      </c>
      <c r="G39" s="169">
        <f t="shared" si="1"/>
        <v>0</v>
      </c>
      <c r="H39" s="169"/>
      <c r="I39" s="169">
        <f t="shared" si="2"/>
        <v>0</v>
      </c>
      <c r="J39" s="169"/>
      <c r="K39" s="169">
        <f t="shared" si="3"/>
        <v>0</v>
      </c>
      <c r="L39" s="169">
        <v>21</v>
      </c>
      <c r="M39" s="169">
        <f t="shared" si="4"/>
        <v>0</v>
      </c>
      <c r="N39" s="161">
        <v>0</v>
      </c>
      <c r="O39" s="161">
        <f t="shared" si="5"/>
        <v>0</v>
      </c>
      <c r="P39" s="161">
        <v>3.1870000000000002E-2</v>
      </c>
      <c r="Q39" s="161">
        <f t="shared" si="6"/>
        <v>6.3740000000000005E-2</v>
      </c>
      <c r="R39" s="161"/>
      <c r="S39" s="161"/>
      <c r="T39" s="162">
        <v>0.89376</v>
      </c>
      <c r="U39" s="161">
        <f t="shared" si="7"/>
        <v>1.79</v>
      </c>
      <c r="V39" s="151"/>
      <c r="W39" s="151"/>
      <c r="X39" s="151"/>
      <c r="Y39" s="151"/>
      <c r="Z39" s="151"/>
      <c r="AA39" s="151"/>
      <c r="AB39" s="151"/>
      <c r="AC39" s="151"/>
      <c r="AD39" s="151"/>
      <c r="AE39" s="151" t="s">
        <v>133</v>
      </c>
      <c r="AF39" s="151"/>
      <c r="AG39" s="151"/>
      <c r="AH39" s="151"/>
      <c r="AI39" s="151"/>
      <c r="AJ39" s="151"/>
      <c r="AK39" s="151"/>
      <c r="AL39" s="151"/>
      <c r="AM39" s="151"/>
      <c r="AN39" s="151"/>
      <c r="AO39" s="151"/>
      <c r="AP39" s="151"/>
      <c r="AQ39" s="151"/>
      <c r="AR39" s="151"/>
      <c r="AS39" s="151"/>
      <c r="AT39" s="151"/>
      <c r="AU39" s="151"/>
      <c r="AV39" s="151"/>
      <c r="AW39" s="151"/>
      <c r="AX39" s="151"/>
      <c r="AY39" s="151"/>
      <c r="AZ39" s="151"/>
      <c r="BA39" s="151"/>
      <c r="BB39" s="151"/>
      <c r="BC39" s="151"/>
      <c r="BD39" s="151"/>
      <c r="BE39" s="151"/>
      <c r="BF39" s="151"/>
      <c r="BG39" s="151"/>
      <c r="BH39" s="151"/>
    </row>
    <row r="40" spans="1:60" outlineLevel="1">
      <c r="A40" s="152">
        <v>23</v>
      </c>
      <c r="B40" s="158" t="s">
        <v>161</v>
      </c>
      <c r="C40" s="191" t="s">
        <v>162</v>
      </c>
      <c r="D40" s="160" t="s">
        <v>119</v>
      </c>
      <c r="E40" s="166">
        <v>2</v>
      </c>
      <c r="F40" s="168">
        <f t="shared" si="0"/>
        <v>0</v>
      </c>
      <c r="G40" s="169">
        <f t="shared" si="1"/>
        <v>0</v>
      </c>
      <c r="H40" s="169"/>
      <c r="I40" s="169">
        <f t="shared" si="2"/>
        <v>0</v>
      </c>
      <c r="J40" s="169"/>
      <c r="K40" s="169">
        <f t="shared" si="3"/>
        <v>0</v>
      </c>
      <c r="L40" s="169">
        <v>21</v>
      </c>
      <c r="M40" s="169">
        <f t="shared" si="4"/>
        <v>0</v>
      </c>
      <c r="N40" s="161">
        <v>3.1800000000000001E-3</v>
      </c>
      <c r="O40" s="161">
        <f t="shared" si="5"/>
        <v>6.3600000000000002E-3</v>
      </c>
      <c r="P40" s="161">
        <v>0</v>
      </c>
      <c r="Q40" s="161">
        <f t="shared" si="6"/>
        <v>0</v>
      </c>
      <c r="R40" s="161"/>
      <c r="S40" s="161"/>
      <c r="T40" s="162">
        <v>2.5339</v>
      </c>
      <c r="U40" s="161">
        <f t="shared" si="7"/>
        <v>5.07</v>
      </c>
      <c r="V40" s="151"/>
      <c r="W40" s="151"/>
      <c r="X40" s="151"/>
      <c r="Y40" s="151"/>
      <c r="Z40" s="151"/>
      <c r="AA40" s="151"/>
      <c r="AB40" s="151"/>
      <c r="AC40" s="151"/>
      <c r="AD40" s="151"/>
      <c r="AE40" s="151" t="s">
        <v>133</v>
      </c>
      <c r="AF40" s="151"/>
      <c r="AG40" s="151"/>
      <c r="AH40" s="151"/>
      <c r="AI40" s="151"/>
      <c r="AJ40" s="151"/>
      <c r="AK40" s="151"/>
      <c r="AL40" s="151"/>
      <c r="AM40" s="151"/>
      <c r="AN40" s="151"/>
      <c r="AO40" s="151"/>
      <c r="AP40" s="151"/>
      <c r="AQ40" s="151"/>
      <c r="AR40" s="151"/>
      <c r="AS40" s="151"/>
      <c r="AT40" s="151"/>
      <c r="AU40" s="151"/>
      <c r="AV40" s="151"/>
      <c r="AW40" s="151"/>
      <c r="AX40" s="151"/>
      <c r="AY40" s="151"/>
      <c r="AZ40" s="151"/>
      <c r="BA40" s="151"/>
      <c r="BB40" s="151"/>
      <c r="BC40" s="151"/>
      <c r="BD40" s="151"/>
      <c r="BE40" s="151"/>
      <c r="BF40" s="151"/>
      <c r="BG40" s="151"/>
      <c r="BH40" s="151"/>
    </row>
    <row r="41" spans="1:60" outlineLevel="1">
      <c r="A41" s="152">
        <v>24</v>
      </c>
      <c r="B41" s="158" t="s">
        <v>163</v>
      </c>
      <c r="C41" s="191" t="s">
        <v>164</v>
      </c>
      <c r="D41" s="160" t="s">
        <v>119</v>
      </c>
      <c r="E41" s="166">
        <v>1</v>
      </c>
      <c r="F41" s="168">
        <f t="shared" si="0"/>
        <v>0</v>
      </c>
      <c r="G41" s="169">
        <f t="shared" si="1"/>
        <v>0</v>
      </c>
      <c r="H41" s="169"/>
      <c r="I41" s="169">
        <f t="shared" si="2"/>
        <v>0</v>
      </c>
      <c r="J41" s="169"/>
      <c r="K41" s="169">
        <f t="shared" si="3"/>
        <v>0</v>
      </c>
      <c r="L41" s="169">
        <v>21</v>
      </c>
      <c r="M41" s="169">
        <f t="shared" si="4"/>
        <v>0</v>
      </c>
      <c r="N41" s="161">
        <v>3.1800000000000001E-3</v>
      </c>
      <c r="O41" s="161">
        <f t="shared" si="5"/>
        <v>3.1800000000000001E-3</v>
      </c>
      <c r="P41" s="161">
        <v>0</v>
      </c>
      <c r="Q41" s="161">
        <f t="shared" si="6"/>
        <v>0</v>
      </c>
      <c r="R41" s="161"/>
      <c r="S41" s="161"/>
      <c r="T41" s="162">
        <v>2.5339</v>
      </c>
      <c r="U41" s="161">
        <f t="shared" si="7"/>
        <v>2.5299999999999998</v>
      </c>
      <c r="V41" s="151"/>
      <c r="W41" s="151"/>
      <c r="X41" s="151"/>
      <c r="Y41" s="151"/>
      <c r="Z41" s="151"/>
      <c r="AA41" s="151"/>
      <c r="AB41" s="151"/>
      <c r="AC41" s="151"/>
      <c r="AD41" s="151"/>
      <c r="AE41" s="151" t="s">
        <v>133</v>
      </c>
      <c r="AF41" s="151"/>
      <c r="AG41" s="151"/>
      <c r="AH41" s="151"/>
      <c r="AI41" s="151"/>
      <c r="AJ41" s="151"/>
      <c r="AK41" s="151"/>
      <c r="AL41" s="151"/>
      <c r="AM41" s="151"/>
      <c r="AN41" s="151"/>
      <c r="AO41" s="151"/>
      <c r="AP41" s="151"/>
      <c r="AQ41" s="151"/>
      <c r="AR41" s="151"/>
      <c r="AS41" s="151"/>
      <c r="AT41" s="151"/>
      <c r="AU41" s="151"/>
      <c r="AV41" s="151"/>
      <c r="AW41" s="151"/>
      <c r="AX41" s="151"/>
      <c r="AY41" s="151"/>
      <c r="AZ41" s="151"/>
      <c r="BA41" s="151"/>
      <c r="BB41" s="151"/>
      <c r="BC41" s="151"/>
      <c r="BD41" s="151"/>
      <c r="BE41" s="151"/>
      <c r="BF41" s="151"/>
      <c r="BG41" s="151"/>
      <c r="BH41" s="151"/>
    </row>
    <row r="42" spans="1:60" outlineLevel="1">
      <c r="A42" s="152">
        <v>25</v>
      </c>
      <c r="B42" s="158" t="s">
        <v>165</v>
      </c>
      <c r="C42" s="191" t="s">
        <v>166</v>
      </c>
      <c r="D42" s="160" t="s">
        <v>119</v>
      </c>
      <c r="E42" s="166">
        <v>2</v>
      </c>
      <c r="F42" s="168">
        <f t="shared" si="0"/>
        <v>0</v>
      </c>
      <c r="G42" s="169">
        <f t="shared" si="1"/>
        <v>0</v>
      </c>
      <c r="H42" s="169"/>
      <c r="I42" s="169">
        <f t="shared" si="2"/>
        <v>0</v>
      </c>
      <c r="J42" s="169"/>
      <c r="K42" s="169">
        <f t="shared" si="3"/>
        <v>0</v>
      </c>
      <c r="L42" s="169">
        <v>21</v>
      </c>
      <c r="M42" s="169">
        <f t="shared" si="4"/>
        <v>0</v>
      </c>
      <c r="N42" s="161">
        <v>1.8669999999999999E-2</v>
      </c>
      <c r="O42" s="161">
        <f t="shared" si="5"/>
        <v>3.7339999999999998E-2</v>
      </c>
      <c r="P42" s="161">
        <v>0</v>
      </c>
      <c r="Q42" s="161">
        <f t="shared" si="6"/>
        <v>0</v>
      </c>
      <c r="R42" s="161"/>
      <c r="S42" s="161"/>
      <c r="T42" s="162">
        <v>2.92136</v>
      </c>
      <c r="U42" s="161">
        <f t="shared" si="7"/>
        <v>5.84</v>
      </c>
      <c r="V42" s="151"/>
      <c r="W42" s="151"/>
      <c r="X42" s="151"/>
      <c r="Y42" s="151"/>
      <c r="Z42" s="151"/>
      <c r="AA42" s="151"/>
      <c r="AB42" s="151"/>
      <c r="AC42" s="151"/>
      <c r="AD42" s="151"/>
      <c r="AE42" s="151" t="s">
        <v>133</v>
      </c>
      <c r="AF42" s="151"/>
      <c r="AG42" s="151"/>
      <c r="AH42" s="151"/>
      <c r="AI42" s="151"/>
      <c r="AJ42" s="151"/>
      <c r="AK42" s="151"/>
      <c r="AL42" s="151"/>
      <c r="AM42" s="151"/>
      <c r="AN42" s="151"/>
      <c r="AO42" s="151"/>
      <c r="AP42" s="151"/>
      <c r="AQ42" s="151"/>
      <c r="AR42" s="151"/>
      <c r="AS42" s="151"/>
      <c r="AT42" s="151"/>
      <c r="AU42" s="151"/>
      <c r="AV42" s="151"/>
      <c r="AW42" s="151"/>
      <c r="AX42" s="151"/>
      <c r="AY42" s="151"/>
      <c r="AZ42" s="151"/>
      <c r="BA42" s="151"/>
      <c r="BB42" s="151"/>
      <c r="BC42" s="151"/>
      <c r="BD42" s="151"/>
      <c r="BE42" s="151"/>
      <c r="BF42" s="151"/>
      <c r="BG42" s="151"/>
      <c r="BH42" s="151"/>
    </row>
    <row r="43" spans="1:60" outlineLevel="1">
      <c r="A43" s="152">
        <v>26</v>
      </c>
      <c r="B43" s="158" t="s">
        <v>167</v>
      </c>
      <c r="C43" s="191" t="s">
        <v>168</v>
      </c>
      <c r="D43" s="160" t="s">
        <v>119</v>
      </c>
      <c r="E43" s="166">
        <v>2</v>
      </c>
      <c r="F43" s="168">
        <f t="shared" si="0"/>
        <v>0</v>
      </c>
      <c r="G43" s="169">
        <f t="shared" si="1"/>
        <v>0</v>
      </c>
      <c r="H43" s="169"/>
      <c r="I43" s="169">
        <f t="shared" si="2"/>
        <v>0</v>
      </c>
      <c r="J43" s="169"/>
      <c r="K43" s="169">
        <f t="shared" si="3"/>
        <v>0</v>
      </c>
      <c r="L43" s="169">
        <v>21</v>
      </c>
      <c r="M43" s="169">
        <f t="shared" si="4"/>
        <v>0</v>
      </c>
      <c r="N43" s="161">
        <v>1.9E-3</v>
      </c>
      <c r="O43" s="161">
        <f t="shared" si="5"/>
        <v>3.8E-3</v>
      </c>
      <c r="P43" s="161">
        <v>0</v>
      </c>
      <c r="Q43" s="161">
        <f t="shared" si="6"/>
        <v>0</v>
      </c>
      <c r="R43" s="161"/>
      <c r="S43" s="161"/>
      <c r="T43" s="162">
        <v>0</v>
      </c>
      <c r="U43" s="161">
        <f t="shared" si="7"/>
        <v>0</v>
      </c>
      <c r="V43" s="151"/>
      <c r="W43" s="151"/>
      <c r="X43" s="151"/>
      <c r="Y43" s="151"/>
      <c r="Z43" s="151"/>
      <c r="AA43" s="151"/>
      <c r="AB43" s="151"/>
      <c r="AC43" s="151"/>
      <c r="AD43" s="151"/>
      <c r="AE43" s="151" t="s">
        <v>114</v>
      </c>
      <c r="AF43" s="151"/>
      <c r="AG43" s="151"/>
      <c r="AH43" s="151"/>
      <c r="AI43" s="151"/>
      <c r="AJ43" s="151"/>
      <c r="AK43" s="151"/>
      <c r="AL43" s="151"/>
      <c r="AM43" s="151"/>
      <c r="AN43" s="151"/>
      <c r="AO43" s="151"/>
      <c r="AP43" s="151"/>
      <c r="AQ43" s="151"/>
      <c r="AR43" s="151"/>
      <c r="AS43" s="151"/>
      <c r="AT43" s="151"/>
      <c r="AU43" s="151"/>
      <c r="AV43" s="151"/>
      <c r="AW43" s="151"/>
      <c r="AX43" s="151"/>
      <c r="AY43" s="151"/>
      <c r="AZ43" s="151"/>
      <c r="BA43" s="151"/>
      <c r="BB43" s="151"/>
      <c r="BC43" s="151"/>
      <c r="BD43" s="151"/>
      <c r="BE43" s="151"/>
      <c r="BF43" s="151"/>
      <c r="BG43" s="151"/>
      <c r="BH43" s="151"/>
    </row>
    <row r="44" spans="1:60" outlineLevel="1">
      <c r="A44" s="152">
        <v>27</v>
      </c>
      <c r="B44" s="158" t="s">
        <v>169</v>
      </c>
      <c r="C44" s="191" t="s">
        <v>170</v>
      </c>
      <c r="D44" s="160" t="s">
        <v>171</v>
      </c>
      <c r="E44" s="166">
        <v>1</v>
      </c>
      <c r="F44" s="168">
        <f t="shared" si="0"/>
        <v>0</v>
      </c>
      <c r="G44" s="169">
        <f t="shared" si="1"/>
        <v>0</v>
      </c>
      <c r="H44" s="169"/>
      <c r="I44" s="169">
        <f t="shared" si="2"/>
        <v>0</v>
      </c>
      <c r="J44" s="169"/>
      <c r="K44" s="169">
        <f t="shared" si="3"/>
        <v>0</v>
      </c>
      <c r="L44" s="169">
        <v>21</v>
      </c>
      <c r="M44" s="169">
        <f t="shared" si="4"/>
        <v>0</v>
      </c>
      <c r="N44" s="161">
        <v>1.09E-2</v>
      </c>
      <c r="O44" s="161">
        <f t="shared" si="5"/>
        <v>1.09E-2</v>
      </c>
      <c r="P44" s="161">
        <v>0</v>
      </c>
      <c r="Q44" s="161">
        <f t="shared" si="6"/>
        <v>0</v>
      </c>
      <c r="R44" s="161"/>
      <c r="S44" s="161"/>
      <c r="T44" s="162">
        <v>1.25</v>
      </c>
      <c r="U44" s="161">
        <f t="shared" si="7"/>
        <v>1.25</v>
      </c>
      <c r="V44" s="151"/>
      <c r="W44" s="151"/>
      <c r="X44" s="151"/>
      <c r="Y44" s="151"/>
      <c r="Z44" s="151"/>
      <c r="AA44" s="151"/>
      <c r="AB44" s="151"/>
      <c r="AC44" s="151"/>
      <c r="AD44" s="151"/>
      <c r="AE44" s="151" t="s">
        <v>114</v>
      </c>
      <c r="AF44" s="151"/>
      <c r="AG44" s="151"/>
      <c r="AH44" s="151"/>
      <c r="AI44" s="151"/>
      <c r="AJ44" s="151"/>
      <c r="AK44" s="151"/>
      <c r="AL44" s="151"/>
      <c r="AM44" s="151"/>
      <c r="AN44" s="151"/>
      <c r="AO44" s="151"/>
      <c r="AP44" s="151"/>
      <c r="AQ44" s="151"/>
      <c r="AR44" s="151"/>
      <c r="AS44" s="151"/>
      <c r="AT44" s="151"/>
      <c r="AU44" s="151"/>
      <c r="AV44" s="151"/>
      <c r="AW44" s="151"/>
      <c r="AX44" s="151"/>
      <c r="AY44" s="151"/>
      <c r="AZ44" s="151"/>
      <c r="BA44" s="151"/>
      <c r="BB44" s="151"/>
      <c r="BC44" s="151"/>
      <c r="BD44" s="151"/>
      <c r="BE44" s="151"/>
      <c r="BF44" s="151"/>
      <c r="BG44" s="151"/>
      <c r="BH44" s="151"/>
    </row>
    <row r="45" spans="1:60" outlineLevel="1">
      <c r="A45" s="152">
        <v>28</v>
      </c>
      <c r="B45" s="158" t="s">
        <v>172</v>
      </c>
      <c r="C45" s="191" t="s">
        <v>173</v>
      </c>
      <c r="D45" s="160" t="s">
        <v>171</v>
      </c>
      <c r="E45" s="166">
        <v>1</v>
      </c>
      <c r="F45" s="168">
        <f t="shared" si="0"/>
        <v>0</v>
      </c>
      <c r="G45" s="169">
        <f t="shared" si="1"/>
        <v>0</v>
      </c>
      <c r="H45" s="169"/>
      <c r="I45" s="169">
        <f t="shared" si="2"/>
        <v>0</v>
      </c>
      <c r="J45" s="169"/>
      <c r="K45" s="169">
        <f t="shared" si="3"/>
        <v>0</v>
      </c>
      <c r="L45" s="169">
        <v>21</v>
      </c>
      <c r="M45" s="169">
        <f t="shared" si="4"/>
        <v>0</v>
      </c>
      <c r="N45" s="161">
        <v>1.09E-2</v>
      </c>
      <c r="O45" s="161">
        <f t="shared" si="5"/>
        <v>1.09E-2</v>
      </c>
      <c r="P45" s="161">
        <v>0</v>
      </c>
      <c r="Q45" s="161">
        <f t="shared" si="6"/>
        <v>0</v>
      </c>
      <c r="R45" s="161"/>
      <c r="S45" s="161"/>
      <c r="T45" s="162">
        <v>1.25</v>
      </c>
      <c r="U45" s="161">
        <f t="shared" si="7"/>
        <v>1.25</v>
      </c>
      <c r="V45" s="151"/>
      <c r="W45" s="151"/>
      <c r="X45" s="151"/>
      <c r="Y45" s="151"/>
      <c r="Z45" s="151"/>
      <c r="AA45" s="151"/>
      <c r="AB45" s="151"/>
      <c r="AC45" s="151"/>
      <c r="AD45" s="151"/>
      <c r="AE45" s="151" t="s">
        <v>114</v>
      </c>
      <c r="AF45" s="151"/>
      <c r="AG45" s="151"/>
      <c r="AH45" s="151"/>
      <c r="AI45" s="151"/>
      <c r="AJ45" s="151"/>
      <c r="AK45" s="151"/>
      <c r="AL45" s="151"/>
      <c r="AM45" s="151"/>
      <c r="AN45" s="151"/>
      <c r="AO45" s="151"/>
      <c r="AP45" s="151"/>
      <c r="AQ45" s="151"/>
      <c r="AR45" s="151"/>
      <c r="AS45" s="151"/>
      <c r="AT45" s="151"/>
      <c r="AU45" s="151"/>
      <c r="AV45" s="151"/>
      <c r="AW45" s="151"/>
      <c r="AX45" s="151"/>
      <c r="AY45" s="151"/>
      <c r="AZ45" s="151"/>
      <c r="BA45" s="151"/>
      <c r="BB45" s="151"/>
      <c r="BC45" s="151"/>
      <c r="BD45" s="151"/>
      <c r="BE45" s="151"/>
      <c r="BF45" s="151"/>
      <c r="BG45" s="151"/>
      <c r="BH45" s="151"/>
    </row>
    <row r="46" spans="1:60" outlineLevel="1">
      <c r="A46" s="152">
        <v>29</v>
      </c>
      <c r="B46" s="158" t="s">
        <v>174</v>
      </c>
      <c r="C46" s="191" t="s">
        <v>175</v>
      </c>
      <c r="D46" s="160" t="s">
        <v>171</v>
      </c>
      <c r="E46" s="166">
        <v>1</v>
      </c>
      <c r="F46" s="168">
        <f t="shared" si="0"/>
        <v>0</v>
      </c>
      <c r="G46" s="169">
        <f t="shared" si="1"/>
        <v>0</v>
      </c>
      <c r="H46" s="169"/>
      <c r="I46" s="169">
        <f t="shared" si="2"/>
        <v>0</v>
      </c>
      <c r="J46" s="169"/>
      <c r="K46" s="169">
        <f t="shared" si="3"/>
        <v>0</v>
      </c>
      <c r="L46" s="169">
        <v>21</v>
      </c>
      <c r="M46" s="169">
        <f t="shared" si="4"/>
        <v>0</v>
      </c>
      <c r="N46" s="161">
        <v>1.09E-2</v>
      </c>
      <c r="O46" s="161">
        <f t="shared" si="5"/>
        <v>1.09E-2</v>
      </c>
      <c r="P46" s="161">
        <v>0</v>
      </c>
      <c r="Q46" s="161">
        <f t="shared" si="6"/>
        <v>0</v>
      </c>
      <c r="R46" s="161"/>
      <c r="S46" s="161"/>
      <c r="T46" s="162">
        <v>1.25</v>
      </c>
      <c r="U46" s="161">
        <f t="shared" si="7"/>
        <v>1.25</v>
      </c>
      <c r="V46" s="151"/>
      <c r="W46" s="151"/>
      <c r="X46" s="151"/>
      <c r="Y46" s="151"/>
      <c r="Z46" s="151"/>
      <c r="AA46" s="151"/>
      <c r="AB46" s="151"/>
      <c r="AC46" s="151"/>
      <c r="AD46" s="151"/>
      <c r="AE46" s="151" t="s">
        <v>114</v>
      </c>
      <c r="AF46" s="151"/>
      <c r="AG46" s="151"/>
      <c r="AH46" s="151"/>
      <c r="AI46" s="151"/>
      <c r="AJ46" s="151"/>
      <c r="AK46" s="151"/>
      <c r="AL46" s="151"/>
      <c r="AM46" s="151"/>
      <c r="AN46" s="151"/>
      <c r="AO46" s="151"/>
      <c r="AP46" s="151"/>
      <c r="AQ46" s="151"/>
      <c r="AR46" s="151"/>
      <c r="AS46" s="151"/>
      <c r="AT46" s="151"/>
      <c r="AU46" s="151"/>
      <c r="AV46" s="151"/>
      <c r="AW46" s="151"/>
      <c r="AX46" s="151"/>
      <c r="AY46" s="151"/>
      <c r="AZ46" s="151"/>
      <c r="BA46" s="151"/>
      <c r="BB46" s="151"/>
      <c r="BC46" s="151"/>
      <c r="BD46" s="151"/>
      <c r="BE46" s="151"/>
      <c r="BF46" s="151"/>
      <c r="BG46" s="151"/>
      <c r="BH46" s="151"/>
    </row>
    <row r="47" spans="1:60" outlineLevel="1">
      <c r="A47" s="152">
        <v>30</v>
      </c>
      <c r="B47" s="158" t="s">
        <v>176</v>
      </c>
      <c r="C47" s="191" t="s">
        <v>177</v>
      </c>
      <c r="D47" s="160" t="s">
        <v>119</v>
      </c>
      <c r="E47" s="166">
        <v>2</v>
      </c>
      <c r="F47" s="168">
        <f t="shared" si="0"/>
        <v>0</v>
      </c>
      <c r="G47" s="169">
        <f t="shared" si="1"/>
        <v>0</v>
      </c>
      <c r="H47" s="169"/>
      <c r="I47" s="169">
        <f t="shared" si="2"/>
        <v>0</v>
      </c>
      <c r="J47" s="169"/>
      <c r="K47" s="169">
        <f t="shared" si="3"/>
        <v>0</v>
      </c>
      <c r="L47" s="169">
        <v>21</v>
      </c>
      <c r="M47" s="169">
        <f t="shared" si="4"/>
        <v>0</v>
      </c>
      <c r="N47" s="161">
        <v>1.1999999999999999E-3</v>
      </c>
      <c r="O47" s="161">
        <f t="shared" si="5"/>
        <v>2.3999999999999998E-3</v>
      </c>
      <c r="P47" s="161">
        <v>0</v>
      </c>
      <c r="Q47" s="161">
        <f t="shared" si="6"/>
        <v>0</v>
      </c>
      <c r="R47" s="161"/>
      <c r="S47" s="161"/>
      <c r="T47" s="162">
        <v>0</v>
      </c>
      <c r="U47" s="161">
        <f t="shared" si="7"/>
        <v>0</v>
      </c>
      <c r="V47" s="151"/>
      <c r="W47" s="151"/>
      <c r="X47" s="151"/>
      <c r="Y47" s="151"/>
      <c r="Z47" s="151"/>
      <c r="AA47" s="151"/>
      <c r="AB47" s="151"/>
      <c r="AC47" s="151"/>
      <c r="AD47" s="151"/>
      <c r="AE47" s="151" t="s">
        <v>178</v>
      </c>
      <c r="AF47" s="151"/>
      <c r="AG47" s="151"/>
      <c r="AH47" s="151"/>
      <c r="AI47" s="151"/>
      <c r="AJ47" s="151"/>
      <c r="AK47" s="151"/>
      <c r="AL47" s="151"/>
      <c r="AM47" s="151"/>
      <c r="AN47" s="151"/>
      <c r="AO47" s="151"/>
      <c r="AP47" s="151"/>
      <c r="AQ47" s="151"/>
      <c r="AR47" s="151"/>
      <c r="AS47" s="151"/>
      <c r="AT47" s="151"/>
      <c r="AU47" s="151"/>
      <c r="AV47" s="151"/>
      <c r="AW47" s="151"/>
      <c r="AX47" s="151"/>
      <c r="AY47" s="151"/>
      <c r="AZ47" s="151"/>
      <c r="BA47" s="151"/>
      <c r="BB47" s="151"/>
      <c r="BC47" s="151"/>
      <c r="BD47" s="151"/>
      <c r="BE47" s="151"/>
      <c r="BF47" s="151"/>
      <c r="BG47" s="151"/>
      <c r="BH47" s="151"/>
    </row>
    <row r="48" spans="1:60" outlineLevel="1">
      <c r="A48" s="152">
        <v>31</v>
      </c>
      <c r="B48" s="158" t="s">
        <v>179</v>
      </c>
      <c r="C48" s="191" t="s">
        <v>180</v>
      </c>
      <c r="D48" s="160" t="s">
        <v>152</v>
      </c>
      <c r="E48" s="166">
        <v>0.75</v>
      </c>
      <c r="F48" s="168">
        <f t="shared" si="0"/>
        <v>0</v>
      </c>
      <c r="G48" s="169">
        <f t="shared" si="1"/>
        <v>0</v>
      </c>
      <c r="H48" s="169"/>
      <c r="I48" s="169">
        <f t="shared" si="2"/>
        <v>0</v>
      </c>
      <c r="J48" s="169"/>
      <c r="K48" s="169">
        <f t="shared" si="3"/>
        <v>0</v>
      </c>
      <c r="L48" s="169">
        <v>21</v>
      </c>
      <c r="M48" s="169">
        <f t="shared" si="4"/>
        <v>0</v>
      </c>
      <c r="N48" s="161">
        <v>0</v>
      </c>
      <c r="O48" s="161">
        <f t="shared" si="5"/>
        <v>0</v>
      </c>
      <c r="P48" s="161">
        <v>0</v>
      </c>
      <c r="Q48" s="161">
        <f t="shared" si="6"/>
        <v>0</v>
      </c>
      <c r="R48" s="161"/>
      <c r="S48" s="161"/>
      <c r="T48" s="162">
        <v>1.629</v>
      </c>
      <c r="U48" s="161">
        <f t="shared" si="7"/>
        <v>1.22</v>
      </c>
      <c r="V48" s="151"/>
      <c r="W48" s="151"/>
      <c r="X48" s="151"/>
      <c r="Y48" s="151"/>
      <c r="Z48" s="151"/>
      <c r="AA48" s="151"/>
      <c r="AB48" s="151"/>
      <c r="AC48" s="151"/>
      <c r="AD48" s="151"/>
      <c r="AE48" s="151" t="s">
        <v>114</v>
      </c>
      <c r="AF48" s="151"/>
      <c r="AG48" s="151"/>
      <c r="AH48" s="151"/>
      <c r="AI48" s="151"/>
      <c r="AJ48" s="151"/>
      <c r="AK48" s="151"/>
      <c r="AL48" s="151"/>
      <c r="AM48" s="151"/>
      <c r="AN48" s="151"/>
      <c r="AO48" s="151"/>
      <c r="AP48" s="151"/>
      <c r="AQ48" s="151"/>
      <c r="AR48" s="151"/>
      <c r="AS48" s="151"/>
      <c r="AT48" s="151"/>
      <c r="AU48" s="151"/>
      <c r="AV48" s="151"/>
      <c r="AW48" s="151"/>
      <c r="AX48" s="151"/>
      <c r="AY48" s="151"/>
      <c r="AZ48" s="151"/>
      <c r="BA48" s="151"/>
      <c r="BB48" s="151"/>
      <c r="BC48" s="151"/>
      <c r="BD48" s="151"/>
      <c r="BE48" s="151"/>
      <c r="BF48" s="151"/>
      <c r="BG48" s="151"/>
      <c r="BH48" s="151"/>
    </row>
    <row r="49" spans="1:60">
      <c r="A49" s="153" t="s">
        <v>109</v>
      </c>
      <c r="B49" s="159" t="s">
        <v>72</v>
      </c>
      <c r="C49" s="192" t="s">
        <v>73</v>
      </c>
      <c r="D49" s="163"/>
      <c r="E49" s="167"/>
      <c r="F49" s="170"/>
      <c r="G49" s="170">
        <f>SUMIF(AE50:AE54,"&lt;&gt;NOR",G50:G54)</f>
        <v>0</v>
      </c>
      <c r="H49" s="170"/>
      <c r="I49" s="170">
        <f>SUM(I50:I54)</f>
        <v>0</v>
      </c>
      <c r="J49" s="170"/>
      <c r="K49" s="170">
        <f>SUM(K50:K54)</f>
        <v>0</v>
      </c>
      <c r="L49" s="170"/>
      <c r="M49" s="170">
        <f>SUM(M50:M54)</f>
        <v>0</v>
      </c>
      <c r="N49" s="164"/>
      <c r="O49" s="164">
        <f>SUM(O50:O54)</f>
        <v>8.8679999999999995E-2</v>
      </c>
      <c r="P49" s="164"/>
      <c r="Q49" s="164">
        <f>SUM(Q50:Q54)</f>
        <v>0</v>
      </c>
      <c r="R49" s="164"/>
      <c r="S49" s="164"/>
      <c r="T49" s="165"/>
      <c r="U49" s="164">
        <f>SUM(U50:U54)</f>
        <v>8.8000000000000007</v>
      </c>
      <c r="AE49" t="s">
        <v>110</v>
      </c>
    </row>
    <row r="50" spans="1:60" outlineLevel="1">
      <c r="A50" s="152">
        <v>32</v>
      </c>
      <c r="B50" s="158" t="s">
        <v>181</v>
      </c>
      <c r="C50" s="191" t="s">
        <v>182</v>
      </c>
      <c r="D50" s="160" t="s">
        <v>119</v>
      </c>
      <c r="E50" s="166">
        <v>4</v>
      </c>
      <c r="F50" s="168">
        <f>H50+J50</f>
        <v>0</v>
      </c>
      <c r="G50" s="169">
        <f>ROUND(E50*F50,2)</f>
        <v>0</v>
      </c>
      <c r="H50" s="169"/>
      <c r="I50" s="169">
        <f>ROUND(E50*H50,2)</f>
        <v>0</v>
      </c>
      <c r="J50" s="169"/>
      <c r="K50" s="169">
        <f>ROUND(E50*J50,2)</f>
        <v>0</v>
      </c>
      <c r="L50" s="169">
        <v>21</v>
      </c>
      <c r="M50" s="169">
        <f>G50*(1+L50/100)</f>
        <v>0</v>
      </c>
      <c r="N50" s="161">
        <v>0</v>
      </c>
      <c r="O50" s="161">
        <f>ROUND(E50*N50,5)</f>
        <v>0</v>
      </c>
      <c r="P50" s="161">
        <v>0</v>
      </c>
      <c r="Q50" s="161">
        <f>ROUND(E50*P50,5)</f>
        <v>0</v>
      </c>
      <c r="R50" s="161"/>
      <c r="S50" s="161"/>
      <c r="T50" s="162">
        <v>1.45</v>
      </c>
      <c r="U50" s="161">
        <f>ROUND(E50*T50,2)</f>
        <v>5.8</v>
      </c>
      <c r="V50" s="151"/>
      <c r="W50" s="151"/>
      <c r="X50" s="151"/>
      <c r="Y50" s="151"/>
      <c r="Z50" s="151"/>
      <c r="AA50" s="151"/>
      <c r="AB50" s="151"/>
      <c r="AC50" s="151"/>
      <c r="AD50" s="151"/>
      <c r="AE50" s="151" t="s">
        <v>114</v>
      </c>
      <c r="AF50" s="151"/>
      <c r="AG50" s="151"/>
      <c r="AH50" s="151"/>
      <c r="AI50" s="151"/>
      <c r="AJ50" s="151"/>
      <c r="AK50" s="151"/>
      <c r="AL50" s="151"/>
      <c r="AM50" s="151"/>
      <c r="AN50" s="151"/>
      <c r="AO50" s="151"/>
      <c r="AP50" s="151"/>
      <c r="AQ50" s="151"/>
      <c r="AR50" s="151"/>
      <c r="AS50" s="151"/>
      <c r="AT50" s="151"/>
      <c r="AU50" s="151"/>
      <c r="AV50" s="151"/>
      <c r="AW50" s="151"/>
      <c r="AX50" s="151"/>
      <c r="AY50" s="151"/>
      <c r="AZ50" s="151"/>
      <c r="BA50" s="151"/>
      <c r="BB50" s="151"/>
      <c r="BC50" s="151"/>
      <c r="BD50" s="151"/>
      <c r="BE50" s="151"/>
      <c r="BF50" s="151"/>
      <c r="BG50" s="151"/>
      <c r="BH50" s="151"/>
    </row>
    <row r="51" spans="1:60" outlineLevel="1">
      <c r="A51" s="152">
        <v>33</v>
      </c>
      <c r="B51" s="158" t="s">
        <v>183</v>
      </c>
      <c r="C51" s="191" t="s">
        <v>184</v>
      </c>
      <c r="D51" s="160" t="s">
        <v>119</v>
      </c>
      <c r="E51" s="166">
        <v>2</v>
      </c>
      <c r="F51" s="168">
        <f>H51+J51</f>
        <v>0</v>
      </c>
      <c r="G51" s="169">
        <f>ROUND(E51*F51,2)</f>
        <v>0</v>
      </c>
      <c r="H51" s="169"/>
      <c r="I51" s="169">
        <f>ROUND(E51*H51,2)</f>
        <v>0</v>
      </c>
      <c r="J51" s="169"/>
      <c r="K51" s="169">
        <f>ROUND(E51*J51,2)</f>
        <v>0</v>
      </c>
      <c r="L51" s="169">
        <v>21</v>
      </c>
      <c r="M51" s="169">
        <f>G51*(1+L51/100)</f>
        <v>0</v>
      </c>
      <c r="N51" s="161">
        <v>0</v>
      </c>
      <c r="O51" s="161">
        <f>ROUND(E51*N51,5)</f>
        <v>0</v>
      </c>
      <c r="P51" s="161">
        <v>0</v>
      </c>
      <c r="Q51" s="161">
        <f>ROUND(E51*P51,5)</f>
        <v>0</v>
      </c>
      <c r="R51" s="161"/>
      <c r="S51" s="161"/>
      <c r="T51" s="162">
        <v>1.5</v>
      </c>
      <c r="U51" s="161">
        <f>ROUND(E51*T51,2)</f>
        <v>3</v>
      </c>
      <c r="V51" s="151"/>
      <c r="W51" s="151"/>
      <c r="X51" s="151"/>
      <c r="Y51" s="151"/>
      <c r="Z51" s="151"/>
      <c r="AA51" s="151"/>
      <c r="AB51" s="151"/>
      <c r="AC51" s="151"/>
      <c r="AD51" s="151"/>
      <c r="AE51" s="151" t="s">
        <v>114</v>
      </c>
      <c r="AF51" s="151"/>
      <c r="AG51" s="151"/>
      <c r="AH51" s="151"/>
      <c r="AI51" s="151"/>
      <c r="AJ51" s="151"/>
      <c r="AK51" s="151"/>
      <c r="AL51" s="151"/>
      <c r="AM51" s="151"/>
      <c r="AN51" s="151"/>
      <c r="AO51" s="151"/>
      <c r="AP51" s="151"/>
      <c r="AQ51" s="151"/>
      <c r="AR51" s="151"/>
      <c r="AS51" s="151"/>
      <c r="AT51" s="151"/>
      <c r="AU51" s="151"/>
      <c r="AV51" s="151"/>
      <c r="AW51" s="151"/>
      <c r="AX51" s="151"/>
      <c r="AY51" s="151"/>
      <c r="AZ51" s="151"/>
      <c r="BA51" s="151"/>
      <c r="BB51" s="151"/>
      <c r="BC51" s="151"/>
      <c r="BD51" s="151"/>
      <c r="BE51" s="151"/>
      <c r="BF51" s="151"/>
      <c r="BG51" s="151"/>
      <c r="BH51" s="151"/>
    </row>
    <row r="52" spans="1:60" outlineLevel="1">
      <c r="A52" s="152">
        <v>34</v>
      </c>
      <c r="B52" s="158" t="s">
        <v>185</v>
      </c>
      <c r="C52" s="191" t="s">
        <v>186</v>
      </c>
      <c r="D52" s="160" t="s">
        <v>119</v>
      </c>
      <c r="E52" s="166">
        <v>6</v>
      </c>
      <c r="F52" s="168">
        <f>H52+J52</f>
        <v>0</v>
      </c>
      <c r="G52" s="169">
        <f>ROUND(E52*F52,2)</f>
        <v>0</v>
      </c>
      <c r="H52" s="169"/>
      <c r="I52" s="169">
        <f>ROUND(E52*H52,2)</f>
        <v>0</v>
      </c>
      <c r="J52" s="169"/>
      <c r="K52" s="169">
        <f>ROUND(E52*J52,2)</f>
        <v>0</v>
      </c>
      <c r="L52" s="169">
        <v>21</v>
      </c>
      <c r="M52" s="169">
        <f>G52*(1+L52/100)</f>
        <v>0</v>
      </c>
      <c r="N52" s="161">
        <v>1.38E-2</v>
      </c>
      <c r="O52" s="161">
        <f>ROUND(E52*N52,5)</f>
        <v>8.2799999999999999E-2</v>
      </c>
      <c r="P52" s="161">
        <v>0</v>
      </c>
      <c r="Q52" s="161">
        <f>ROUND(E52*P52,5)</f>
        <v>0</v>
      </c>
      <c r="R52" s="161"/>
      <c r="S52" s="161"/>
      <c r="T52" s="162">
        <v>0</v>
      </c>
      <c r="U52" s="161">
        <f>ROUND(E52*T52,2)</f>
        <v>0</v>
      </c>
      <c r="V52" s="151"/>
      <c r="W52" s="151"/>
      <c r="X52" s="151"/>
      <c r="Y52" s="151"/>
      <c r="Z52" s="151"/>
      <c r="AA52" s="151"/>
      <c r="AB52" s="151"/>
      <c r="AC52" s="151"/>
      <c r="AD52" s="151"/>
      <c r="AE52" s="151" t="s">
        <v>178</v>
      </c>
      <c r="AF52" s="151"/>
      <c r="AG52" s="151"/>
      <c r="AH52" s="151"/>
      <c r="AI52" s="151"/>
      <c r="AJ52" s="151"/>
      <c r="AK52" s="151"/>
      <c r="AL52" s="151"/>
      <c r="AM52" s="151"/>
      <c r="AN52" s="151"/>
      <c r="AO52" s="151"/>
      <c r="AP52" s="151"/>
      <c r="AQ52" s="151"/>
      <c r="AR52" s="151"/>
      <c r="AS52" s="151"/>
      <c r="AT52" s="151"/>
      <c r="AU52" s="151"/>
      <c r="AV52" s="151"/>
      <c r="AW52" s="151"/>
      <c r="AX52" s="151"/>
      <c r="AY52" s="151"/>
      <c r="AZ52" s="151"/>
      <c r="BA52" s="151"/>
      <c r="BB52" s="151"/>
      <c r="BC52" s="151"/>
      <c r="BD52" s="151"/>
      <c r="BE52" s="151"/>
      <c r="BF52" s="151"/>
      <c r="BG52" s="151"/>
      <c r="BH52" s="151"/>
    </row>
    <row r="53" spans="1:60" outlineLevel="1">
      <c r="A53" s="152">
        <v>35</v>
      </c>
      <c r="B53" s="158" t="s">
        <v>187</v>
      </c>
      <c r="C53" s="191" t="s">
        <v>188</v>
      </c>
      <c r="D53" s="160" t="s">
        <v>119</v>
      </c>
      <c r="E53" s="166">
        <v>4</v>
      </c>
      <c r="F53" s="168">
        <f>H53+J53</f>
        <v>0</v>
      </c>
      <c r="G53" s="169">
        <f>ROUND(E53*F53,2)</f>
        <v>0</v>
      </c>
      <c r="H53" s="169"/>
      <c r="I53" s="169">
        <f>ROUND(E53*H53,2)</f>
        <v>0</v>
      </c>
      <c r="J53" s="169"/>
      <c r="K53" s="169">
        <f>ROUND(E53*J53,2)</f>
        <v>0</v>
      </c>
      <c r="L53" s="169">
        <v>21</v>
      </c>
      <c r="M53" s="169">
        <f>G53*(1+L53/100)</f>
        <v>0</v>
      </c>
      <c r="N53" s="161">
        <v>8.0000000000000004E-4</v>
      </c>
      <c r="O53" s="161">
        <f>ROUND(E53*N53,5)</f>
        <v>3.2000000000000002E-3</v>
      </c>
      <c r="P53" s="161">
        <v>0</v>
      </c>
      <c r="Q53" s="161">
        <f>ROUND(E53*P53,5)</f>
        <v>0</v>
      </c>
      <c r="R53" s="161"/>
      <c r="S53" s="161"/>
      <c r="T53" s="162">
        <v>0</v>
      </c>
      <c r="U53" s="161">
        <f>ROUND(E53*T53,2)</f>
        <v>0</v>
      </c>
      <c r="V53" s="151"/>
      <c r="W53" s="151"/>
      <c r="X53" s="151"/>
      <c r="Y53" s="151"/>
      <c r="Z53" s="151"/>
      <c r="AA53" s="151"/>
      <c r="AB53" s="151"/>
      <c r="AC53" s="151"/>
      <c r="AD53" s="151"/>
      <c r="AE53" s="151" t="s">
        <v>178</v>
      </c>
      <c r="AF53" s="151"/>
      <c r="AG53" s="151"/>
      <c r="AH53" s="151"/>
      <c r="AI53" s="151"/>
      <c r="AJ53" s="151"/>
      <c r="AK53" s="151"/>
      <c r="AL53" s="151"/>
      <c r="AM53" s="151"/>
      <c r="AN53" s="151"/>
      <c r="AO53" s="151"/>
      <c r="AP53" s="151"/>
      <c r="AQ53" s="151"/>
      <c r="AR53" s="151"/>
      <c r="AS53" s="151"/>
      <c r="AT53" s="151"/>
      <c r="AU53" s="151"/>
      <c r="AV53" s="151"/>
      <c r="AW53" s="151"/>
      <c r="AX53" s="151"/>
      <c r="AY53" s="151"/>
      <c r="AZ53" s="151"/>
      <c r="BA53" s="151"/>
      <c r="BB53" s="151"/>
      <c r="BC53" s="151"/>
      <c r="BD53" s="151"/>
      <c r="BE53" s="151"/>
      <c r="BF53" s="151"/>
      <c r="BG53" s="151"/>
      <c r="BH53" s="151"/>
    </row>
    <row r="54" spans="1:60" outlineLevel="1">
      <c r="A54" s="152">
        <v>36</v>
      </c>
      <c r="B54" s="158" t="s">
        <v>189</v>
      </c>
      <c r="C54" s="191" t="s">
        <v>190</v>
      </c>
      <c r="D54" s="160" t="s">
        <v>119</v>
      </c>
      <c r="E54" s="166">
        <v>2</v>
      </c>
      <c r="F54" s="168">
        <f>H54+J54</f>
        <v>0</v>
      </c>
      <c r="G54" s="169">
        <f>ROUND(E54*F54,2)</f>
        <v>0</v>
      </c>
      <c r="H54" s="169"/>
      <c r="I54" s="169">
        <f>ROUND(E54*H54,2)</f>
        <v>0</v>
      </c>
      <c r="J54" s="169"/>
      <c r="K54" s="169">
        <f>ROUND(E54*J54,2)</f>
        <v>0</v>
      </c>
      <c r="L54" s="169">
        <v>21</v>
      </c>
      <c r="M54" s="169">
        <f>G54*(1+L54/100)</f>
        <v>0</v>
      </c>
      <c r="N54" s="161">
        <v>1.34E-3</v>
      </c>
      <c r="O54" s="161">
        <f>ROUND(E54*N54,5)</f>
        <v>2.6800000000000001E-3</v>
      </c>
      <c r="P54" s="161">
        <v>0</v>
      </c>
      <c r="Q54" s="161">
        <f>ROUND(E54*P54,5)</f>
        <v>0</v>
      </c>
      <c r="R54" s="161"/>
      <c r="S54" s="161"/>
      <c r="T54" s="162">
        <v>0</v>
      </c>
      <c r="U54" s="161">
        <f>ROUND(E54*T54,2)</f>
        <v>0</v>
      </c>
      <c r="V54" s="151"/>
      <c r="W54" s="151"/>
      <c r="X54" s="151"/>
      <c r="Y54" s="151"/>
      <c r="Z54" s="151"/>
      <c r="AA54" s="151"/>
      <c r="AB54" s="151"/>
      <c r="AC54" s="151"/>
      <c r="AD54" s="151"/>
      <c r="AE54" s="151" t="s">
        <v>178</v>
      </c>
      <c r="AF54" s="151"/>
      <c r="AG54" s="151"/>
      <c r="AH54" s="151"/>
      <c r="AI54" s="151"/>
      <c r="AJ54" s="151"/>
      <c r="AK54" s="151"/>
      <c r="AL54" s="151"/>
      <c r="AM54" s="151"/>
      <c r="AN54" s="151"/>
      <c r="AO54" s="151"/>
      <c r="AP54" s="151"/>
      <c r="AQ54" s="151"/>
      <c r="AR54" s="151"/>
      <c r="AS54" s="151"/>
      <c r="AT54" s="151"/>
      <c r="AU54" s="151"/>
      <c r="AV54" s="151"/>
      <c r="AW54" s="151"/>
      <c r="AX54" s="151"/>
      <c r="AY54" s="151"/>
      <c r="AZ54" s="151"/>
      <c r="BA54" s="151"/>
      <c r="BB54" s="151"/>
      <c r="BC54" s="151"/>
      <c r="BD54" s="151"/>
      <c r="BE54" s="151"/>
      <c r="BF54" s="151"/>
      <c r="BG54" s="151"/>
      <c r="BH54" s="151"/>
    </row>
    <row r="55" spans="1:60">
      <c r="A55" s="153" t="s">
        <v>109</v>
      </c>
      <c r="B55" s="159" t="s">
        <v>74</v>
      </c>
      <c r="C55" s="192" t="s">
        <v>75</v>
      </c>
      <c r="D55" s="163"/>
      <c r="E55" s="167"/>
      <c r="F55" s="170"/>
      <c r="G55" s="170">
        <f>SUMIF(AE56:AE61,"&lt;&gt;NOR",G56:G61)</f>
        <v>0</v>
      </c>
      <c r="H55" s="170"/>
      <c r="I55" s="170">
        <f>SUM(I56:I61)</f>
        <v>0</v>
      </c>
      <c r="J55" s="170"/>
      <c r="K55" s="170">
        <f>SUM(K56:K61)</f>
        <v>0</v>
      </c>
      <c r="L55" s="170"/>
      <c r="M55" s="170">
        <f>SUM(M56:M61)</f>
        <v>0</v>
      </c>
      <c r="N55" s="164"/>
      <c r="O55" s="164">
        <f>SUM(O56:O61)</f>
        <v>0.34091000000000005</v>
      </c>
      <c r="P55" s="164"/>
      <c r="Q55" s="164">
        <f>SUM(Q56:Q61)</f>
        <v>0</v>
      </c>
      <c r="R55" s="164"/>
      <c r="S55" s="164"/>
      <c r="T55" s="165"/>
      <c r="U55" s="164">
        <f>SUM(U56:U61)</f>
        <v>22.69</v>
      </c>
      <c r="AE55" t="s">
        <v>110</v>
      </c>
    </row>
    <row r="56" spans="1:60" outlineLevel="1">
      <c r="A56" s="152">
        <v>37</v>
      </c>
      <c r="B56" s="158" t="s">
        <v>191</v>
      </c>
      <c r="C56" s="191" t="s">
        <v>192</v>
      </c>
      <c r="D56" s="160" t="s">
        <v>113</v>
      </c>
      <c r="E56" s="166">
        <v>14.77</v>
      </c>
      <c r="F56" s="168">
        <f t="shared" ref="F56:F61" si="8">H56+J56</f>
        <v>0</v>
      </c>
      <c r="G56" s="169">
        <f t="shared" ref="G56:G61" si="9">ROUND(E56*F56,2)</f>
        <v>0</v>
      </c>
      <c r="H56" s="169"/>
      <c r="I56" s="169">
        <f t="shared" ref="I56:I61" si="10">ROUND(E56*H56,2)</f>
        <v>0</v>
      </c>
      <c r="J56" s="169"/>
      <c r="K56" s="169">
        <f t="shared" ref="K56:K61" si="11">ROUND(E56*J56,2)</f>
        <v>0</v>
      </c>
      <c r="L56" s="169">
        <v>21</v>
      </c>
      <c r="M56" s="169">
        <f t="shared" ref="M56:M61" si="12">G56*(1+L56/100)</f>
        <v>0</v>
      </c>
      <c r="N56" s="161">
        <v>0</v>
      </c>
      <c r="O56" s="161">
        <f t="shared" ref="O56:O61" si="13">ROUND(E56*N56,5)</f>
        <v>0</v>
      </c>
      <c r="P56" s="161">
        <v>0</v>
      </c>
      <c r="Q56" s="161">
        <f t="shared" ref="Q56:Q61" si="14">ROUND(E56*P56,5)</f>
        <v>0</v>
      </c>
      <c r="R56" s="161"/>
      <c r="S56" s="161"/>
      <c r="T56" s="162">
        <v>0.255</v>
      </c>
      <c r="U56" s="161">
        <f t="shared" ref="U56:U61" si="15">ROUND(E56*T56,2)</f>
        <v>3.77</v>
      </c>
      <c r="V56" s="151"/>
      <c r="W56" s="151"/>
      <c r="X56" s="151"/>
      <c r="Y56" s="151"/>
      <c r="Z56" s="151"/>
      <c r="AA56" s="151"/>
      <c r="AB56" s="151"/>
      <c r="AC56" s="151"/>
      <c r="AD56" s="151"/>
      <c r="AE56" s="151" t="s">
        <v>114</v>
      </c>
      <c r="AF56" s="151"/>
      <c r="AG56" s="151"/>
      <c r="AH56" s="151"/>
      <c r="AI56" s="151"/>
      <c r="AJ56" s="151"/>
      <c r="AK56" s="151"/>
      <c r="AL56" s="151"/>
      <c r="AM56" s="151"/>
      <c r="AN56" s="151"/>
      <c r="AO56" s="151"/>
      <c r="AP56" s="151"/>
      <c r="AQ56" s="151"/>
      <c r="AR56" s="151"/>
      <c r="AS56" s="151"/>
      <c r="AT56" s="151"/>
      <c r="AU56" s="151"/>
      <c r="AV56" s="151"/>
      <c r="AW56" s="151"/>
      <c r="AX56" s="151"/>
      <c r="AY56" s="151"/>
      <c r="AZ56" s="151"/>
      <c r="BA56" s="151"/>
      <c r="BB56" s="151"/>
      <c r="BC56" s="151"/>
      <c r="BD56" s="151"/>
      <c r="BE56" s="151"/>
      <c r="BF56" s="151"/>
      <c r="BG56" s="151"/>
      <c r="BH56" s="151"/>
    </row>
    <row r="57" spans="1:60" outlineLevel="1">
      <c r="A57" s="152">
        <v>38</v>
      </c>
      <c r="B57" s="158" t="s">
        <v>193</v>
      </c>
      <c r="C57" s="191" t="s">
        <v>194</v>
      </c>
      <c r="D57" s="160" t="s">
        <v>113</v>
      </c>
      <c r="E57" s="166">
        <v>14.77</v>
      </c>
      <c r="F57" s="168">
        <f t="shared" si="8"/>
        <v>0</v>
      </c>
      <c r="G57" s="169">
        <f t="shared" si="9"/>
        <v>0</v>
      </c>
      <c r="H57" s="169"/>
      <c r="I57" s="169">
        <f t="shared" si="10"/>
        <v>0</v>
      </c>
      <c r="J57" s="169"/>
      <c r="K57" s="169">
        <f t="shared" si="11"/>
        <v>0</v>
      </c>
      <c r="L57" s="169">
        <v>21</v>
      </c>
      <c r="M57" s="169">
        <f t="shared" si="12"/>
        <v>0</v>
      </c>
      <c r="N57" s="161">
        <v>2.1000000000000001E-4</v>
      </c>
      <c r="O57" s="161">
        <f t="shared" si="13"/>
        <v>3.0999999999999999E-3</v>
      </c>
      <c r="P57" s="161">
        <v>0</v>
      </c>
      <c r="Q57" s="161">
        <f t="shared" si="14"/>
        <v>0</v>
      </c>
      <c r="R57" s="161"/>
      <c r="S57" s="161"/>
      <c r="T57" s="162">
        <v>0.05</v>
      </c>
      <c r="U57" s="161">
        <f t="shared" si="15"/>
        <v>0.74</v>
      </c>
      <c r="V57" s="151"/>
      <c r="W57" s="151"/>
      <c r="X57" s="151"/>
      <c r="Y57" s="151"/>
      <c r="Z57" s="151"/>
      <c r="AA57" s="151"/>
      <c r="AB57" s="151"/>
      <c r="AC57" s="151"/>
      <c r="AD57" s="151"/>
      <c r="AE57" s="151" t="s">
        <v>114</v>
      </c>
      <c r="AF57" s="151"/>
      <c r="AG57" s="151"/>
      <c r="AH57" s="151"/>
      <c r="AI57" s="151"/>
      <c r="AJ57" s="151"/>
      <c r="AK57" s="151"/>
      <c r="AL57" s="151"/>
      <c r="AM57" s="151"/>
      <c r="AN57" s="151"/>
      <c r="AO57" s="151"/>
      <c r="AP57" s="151"/>
      <c r="AQ57" s="151"/>
      <c r="AR57" s="151"/>
      <c r="AS57" s="151"/>
      <c r="AT57" s="151"/>
      <c r="AU57" s="151"/>
      <c r="AV57" s="151"/>
      <c r="AW57" s="151"/>
      <c r="AX57" s="151"/>
      <c r="AY57" s="151"/>
      <c r="AZ57" s="151"/>
      <c r="BA57" s="151"/>
      <c r="BB57" s="151"/>
      <c r="BC57" s="151"/>
      <c r="BD57" s="151"/>
      <c r="BE57" s="151"/>
      <c r="BF57" s="151"/>
      <c r="BG57" s="151"/>
      <c r="BH57" s="151"/>
    </row>
    <row r="58" spans="1:60" ht="20.399999999999999" outlineLevel="1">
      <c r="A58" s="152">
        <v>39</v>
      </c>
      <c r="B58" s="158" t="s">
        <v>195</v>
      </c>
      <c r="C58" s="191" t="s">
        <v>196</v>
      </c>
      <c r="D58" s="160" t="s">
        <v>113</v>
      </c>
      <c r="E58" s="166">
        <v>14.77</v>
      </c>
      <c r="F58" s="168">
        <f t="shared" si="8"/>
        <v>0</v>
      </c>
      <c r="G58" s="169">
        <f t="shared" si="9"/>
        <v>0</v>
      </c>
      <c r="H58" s="169"/>
      <c r="I58" s="169">
        <f t="shared" si="10"/>
        <v>0</v>
      </c>
      <c r="J58" s="169"/>
      <c r="K58" s="169">
        <f t="shared" si="11"/>
        <v>0</v>
      </c>
      <c r="L58" s="169">
        <v>21</v>
      </c>
      <c r="M58" s="169">
        <f t="shared" si="12"/>
        <v>0</v>
      </c>
      <c r="N58" s="161">
        <v>3.5200000000000001E-3</v>
      </c>
      <c r="O58" s="161">
        <f t="shared" si="13"/>
        <v>5.1990000000000001E-2</v>
      </c>
      <c r="P58" s="161">
        <v>0</v>
      </c>
      <c r="Q58" s="161">
        <f t="shared" si="14"/>
        <v>0</v>
      </c>
      <c r="R58" s="161"/>
      <c r="S58" s="161"/>
      <c r="T58" s="162">
        <v>0.97</v>
      </c>
      <c r="U58" s="161">
        <f t="shared" si="15"/>
        <v>14.33</v>
      </c>
      <c r="V58" s="151"/>
      <c r="W58" s="151"/>
      <c r="X58" s="151"/>
      <c r="Y58" s="151"/>
      <c r="Z58" s="151"/>
      <c r="AA58" s="151"/>
      <c r="AB58" s="151"/>
      <c r="AC58" s="151"/>
      <c r="AD58" s="151"/>
      <c r="AE58" s="151" t="s">
        <v>114</v>
      </c>
      <c r="AF58" s="151"/>
      <c r="AG58" s="151"/>
      <c r="AH58" s="151"/>
      <c r="AI58" s="151"/>
      <c r="AJ58" s="151"/>
      <c r="AK58" s="151"/>
      <c r="AL58" s="151"/>
      <c r="AM58" s="151"/>
      <c r="AN58" s="151"/>
      <c r="AO58" s="151"/>
      <c r="AP58" s="151"/>
      <c r="AQ58" s="151"/>
      <c r="AR58" s="151"/>
      <c r="AS58" s="151"/>
      <c r="AT58" s="151"/>
      <c r="AU58" s="151"/>
      <c r="AV58" s="151"/>
      <c r="AW58" s="151"/>
      <c r="AX58" s="151"/>
      <c r="AY58" s="151"/>
      <c r="AZ58" s="151"/>
      <c r="BA58" s="151"/>
      <c r="BB58" s="151"/>
      <c r="BC58" s="151"/>
      <c r="BD58" s="151"/>
      <c r="BE58" s="151"/>
      <c r="BF58" s="151"/>
      <c r="BG58" s="151"/>
      <c r="BH58" s="151"/>
    </row>
    <row r="59" spans="1:60" outlineLevel="1">
      <c r="A59" s="152">
        <v>40</v>
      </c>
      <c r="B59" s="158" t="s">
        <v>197</v>
      </c>
      <c r="C59" s="191" t="s">
        <v>198</v>
      </c>
      <c r="D59" s="160" t="s">
        <v>113</v>
      </c>
      <c r="E59" s="166">
        <v>14.77</v>
      </c>
      <c r="F59" s="168">
        <f t="shared" si="8"/>
        <v>0</v>
      </c>
      <c r="G59" s="169">
        <f t="shared" si="9"/>
        <v>0</v>
      </c>
      <c r="H59" s="169"/>
      <c r="I59" s="169">
        <f t="shared" si="10"/>
        <v>0</v>
      </c>
      <c r="J59" s="169"/>
      <c r="K59" s="169">
        <f t="shared" si="11"/>
        <v>0</v>
      </c>
      <c r="L59" s="169">
        <v>21</v>
      </c>
      <c r="M59" s="169">
        <f t="shared" si="12"/>
        <v>0</v>
      </c>
      <c r="N59" s="161">
        <v>1.9199999999999998E-2</v>
      </c>
      <c r="O59" s="161">
        <f t="shared" si="13"/>
        <v>0.28358</v>
      </c>
      <c r="P59" s="161">
        <v>0</v>
      </c>
      <c r="Q59" s="161">
        <f t="shared" si="14"/>
        <v>0</v>
      </c>
      <c r="R59" s="161"/>
      <c r="S59" s="161"/>
      <c r="T59" s="162">
        <v>0</v>
      </c>
      <c r="U59" s="161">
        <f t="shared" si="15"/>
        <v>0</v>
      </c>
      <c r="V59" s="151"/>
      <c r="W59" s="151"/>
      <c r="X59" s="151"/>
      <c r="Y59" s="151"/>
      <c r="Z59" s="151"/>
      <c r="AA59" s="151"/>
      <c r="AB59" s="151"/>
      <c r="AC59" s="151"/>
      <c r="AD59" s="151"/>
      <c r="AE59" s="151" t="s">
        <v>178</v>
      </c>
      <c r="AF59" s="151"/>
      <c r="AG59" s="151"/>
      <c r="AH59" s="151"/>
      <c r="AI59" s="151"/>
      <c r="AJ59" s="151"/>
      <c r="AK59" s="151"/>
      <c r="AL59" s="151"/>
      <c r="AM59" s="151"/>
      <c r="AN59" s="151"/>
      <c r="AO59" s="151"/>
      <c r="AP59" s="151"/>
      <c r="AQ59" s="151"/>
      <c r="AR59" s="151"/>
      <c r="AS59" s="151"/>
      <c r="AT59" s="151"/>
      <c r="AU59" s="151"/>
      <c r="AV59" s="151"/>
      <c r="AW59" s="151"/>
      <c r="AX59" s="151"/>
      <c r="AY59" s="151"/>
      <c r="AZ59" s="151"/>
      <c r="BA59" s="151"/>
      <c r="BB59" s="151"/>
      <c r="BC59" s="151"/>
      <c r="BD59" s="151"/>
      <c r="BE59" s="151"/>
      <c r="BF59" s="151"/>
      <c r="BG59" s="151"/>
      <c r="BH59" s="151"/>
    </row>
    <row r="60" spans="1:60" outlineLevel="1">
      <c r="A60" s="152">
        <v>41</v>
      </c>
      <c r="B60" s="158" t="s">
        <v>199</v>
      </c>
      <c r="C60" s="191" t="s">
        <v>200</v>
      </c>
      <c r="D60" s="160" t="s">
        <v>0</v>
      </c>
      <c r="E60" s="166">
        <v>20.679480000000002</v>
      </c>
      <c r="F60" s="168">
        <f t="shared" si="8"/>
        <v>0</v>
      </c>
      <c r="G60" s="169">
        <f t="shared" si="9"/>
        <v>0</v>
      </c>
      <c r="H60" s="169"/>
      <c r="I60" s="169">
        <f t="shared" si="10"/>
        <v>0</v>
      </c>
      <c r="J60" s="169"/>
      <c r="K60" s="169">
        <f t="shared" si="11"/>
        <v>0</v>
      </c>
      <c r="L60" s="169">
        <v>21</v>
      </c>
      <c r="M60" s="169">
        <f t="shared" si="12"/>
        <v>0</v>
      </c>
      <c r="N60" s="161">
        <v>0</v>
      </c>
      <c r="O60" s="161">
        <f t="shared" si="13"/>
        <v>0</v>
      </c>
      <c r="P60" s="161">
        <v>0</v>
      </c>
      <c r="Q60" s="161">
        <f t="shared" si="14"/>
        <v>0</v>
      </c>
      <c r="R60" s="161"/>
      <c r="S60" s="161"/>
      <c r="T60" s="162">
        <v>0</v>
      </c>
      <c r="U60" s="161">
        <f t="shared" si="15"/>
        <v>0</v>
      </c>
      <c r="V60" s="151"/>
      <c r="W60" s="151"/>
      <c r="X60" s="151"/>
      <c r="Y60" s="151"/>
      <c r="Z60" s="151"/>
      <c r="AA60" s="151"/>
      <c r="AB60" s="151"/>
      <c r="AC60" s="151"/>
      <c r="AD60" s="151"/>
      <c r="AE60" s="151" t="s">
        <v>114</v>
      </c>
      <c r="AF60" s="151"/>
      <c r="AG60" s="151"/>
      <c r="AH60" s="151"/>
      <c r="AI60" s="151"/>
      <c r="AJ60" s="151"/>
      <c r="AK60" s="151"/>
      <c r="AL60" s="151"/>
      <c r="AM60" s="151"/>
      <c r="AN60" s="151"/>
      <c r="AO60" s="151"/>
      <c r="AP60" s="151"/>
      <c r="AQ60" s="151"/>
      <c r="AR60" s="151"/>
      <c r="AS60" s="151"/>
      <c r="AT60" s="151"/>
      <c r="AU60" s="151"/>
      <c r="AV60" s="151"/>
      <c r="AW60" s="151"/>
      <c r="AX60" s="151"/>
      <c r="AY60" s="151"/>
      <c r="AZ60" s="151"/>
      <c r="BA60" s="151"/>
      <c r="BB60" s="151"/>
      <c r="BC60" s="151"/>
      <c r="BD60" s="151"/>
      <c r="BE60" s="151"/>
      <c r="BF60" s="151"/>
      <c r="BG60" s="151"/>
      <c r="BH60" s="151"/>
    </row>
    <row r="61" spans="1:60" ht="20.399999999999999" outlineLevel="1">
      <c r="A61" s="152">
        <v>42</v>
      </c>
      <c r="B61" s="158" t="s">
        <v>201</v>
      </c>
      <c r="C61" s="191" t="s">
        <v>202</v>
      </c>
      <c r="D61" s="160" t="s">
        <v>203</v>
      </c>
      <c r="E61" s="166">
        <v>28.024999999999999</v>
      </c>
      <c r="F61" s="168">
        <f t="shared" si="8"/>
        <v>0</v>
      </c>
      <c r="G61" s="169">
        <f t="shared" si="9"/>
        <v>0</v>
      </c>
      <c r="H61" s="169"/>
      <c r="I61" s="169">
        <f t="shared" si="10"/>
        <v>0</v>
      </c>
      <c r="J61" s="169"/>
      <c r="K61" s="169">
        <f t="shared" si="11"/>
        <v>0</v>
      </c>
      <c r="L61" s="169">
        <v>21</v>
      </c>
      <c r="M61" s="169">
        <f t="shared" si="12"/>
        <v>0</v>
      </c>
      <c r="N61" s="161">
        <v>8.0000000000000007E-5</v>
      </c>
      <c r="O61" s="161">
        <f t="shared" si="13"/>
        <v>2.2399999999999998E-3</v>
      </c>
      <c r="P61" s="161">
        <v>0</v>
      </c>
      <c r="Q61" s="161">
        <f t="shared" si="14"/>
        <v>0</v>
      </c>
      <c r="R61" s="161"/>
      <c r="S61" s="161"/>
      <c r="T61" s="162">
        <v>0.13719999999999999</v>
      </c>
      <c r="U61" s="161">
        <f t="shared" si="15"/>
        <v>3.85</v>
      </c>
      <c r="V61" s="151"/>
      <c r="W61" s="151"/>
      <c r="X61" s="151"/>
      <c r="Y61" s="151"/>
      <c r="Z61" s="151"/>
      <c r="AA61" s="151"/>
      <c r="AB61" s="151"/>
      <c r="AC61" s="151"/>
      <c r="AD61" s="151"/>
      <c r="AE61" s="151" t="s">
        <v>114</v>
      </c>
      <c r="AF61" s="151"/>
      <c r="AG61" s="151"/>
      <c r="AH61" s="151"/>
      <c r="AI61" s="151"/>
      <c r="AJ61" s="151"/>
      <c r="AK61" s="151"/>
      <c r="AL61" s="151"/>
      <c r="AM61" s="151"/>
      <c r="AN61" s="151"/>
      <c r="AO61" s="151"/>
      <c r="AP61" s="151"/>
      <c r="AQ61" s="151"/>
      <c r="AR61" s="151"/>
      <c r="AS61" s="151"/>
      <c r="AT61" s="151"/>
      <c r="AU61" s="151"/>
      <c r="AV61" s="151"/>
      <c r="AW61" s="151"/>
      <c r="AX61" s="151"/>
      <c r="AY61" s="151"/>
      <c r="AZ61" s="151"/>
      <c r="BA61" s="151"/>
      <c r="BB61" s="151"/>
      <c r="BC61" s="151"/>
      <c r="BD61" s="151"/>
      <c r="BE61" s="151"/>
      <c r="BF61" s="151"/>
      <c r="BG61" s="151"/>
      <c r="BH61" s="151"/>
    </row>
    <row r="62" spans="1:60">
      <c r="A62" s="153" t="s">
        <v>109</v>
      </c>
      <c r="B62" s="159" t="s">
        <v>76</v>
      </c>
      <c r="C62" s="192" t="s">
        <v>77</v>
      </c>
      <c r="D62" s="163"/>
      <c r="E62" s="167"/>
      <c r="F62" s="170"/>
      <c r="G62" s="170">
        <f>SUMIF(AE63:AE66,"&lt;&gt;NOR",G63:G66)</f>
        <v>0</v>
      </c>
      <c r="H62" s="170"/>
      <c r="I62" s="170">
        <f>SUM(I63:I66)</f>
        <v>0</v>
      </c>
      <c r="J62" s="170"/>
      <c r="K62" s="170">
        <f>SUM(K63:K66)</f>
        <v>0</v>
      </c>
      <c r="L62" s="170"/>
      <c r="M62" s="170">
        <f>SUM(M63:M66)</f>
        <v>0</v>
      </c>
      <c r="N62" s="164"/>
      <c r="O62" s="164">
        <f>SUM(O63:O66)</f>
        <v>1.3534299999999999</v>
      </c>
      <c r="P62" s="164"/>
      <c r="Q62" s="164">
        <f>SUM(Q63:Q66)</f>
        <v>0</v>
      </c>
      <c r="R62" s="164"/>
      <c r="S62" s="164"/>
      <c r="T62" s="165"/>
      <c r="U62" s="164">
        <f>SUM(U63:U66)</f>
        <v>92.47</v>
      </c>
      <c r="AE62" t="s">
        <v>110</v>
      </c>
    </row>
    <row r="63" spans="1:60" outlineLevel="1">
      <c r="A63" s="152">
        <v>43</v>
      </c>
      <c r="B63" s="158" t="s">
        <v>204</v>
      </c>
      <c r="C63" s="191" t="s">
        <v>205</v>
      </c>
      <c r="D63" s="160" t="s">
        <v>113</v>
      </c>
      <c r="E63" s="166">
        <v>94.343000000000004</v>
      </c>
      <c r="F63" s="168">
        <f>H63+J63</f>
        <v>0</v>
      </c>
      <c r="G63" s="169">
        <f>ROUND(E63*F63,2)</f>
        <v>0</v>
      </c>
      <c r="H63" s="169"/>
      <c r="I63" s="169">
        <f>ROUND(E63*H63,2)</f>
        <v>0</v>
      </c>
      <c r="J63" s="169"/>
      <c r="K63" s="169">
        <f>ROUND(E63*J63,2)</f>
        <v>0</v>
      </c>
      <c r="L63" s="169">
        <v>21</v>
      </c>
      <c r="M63" s="169">
        <f>G63*(1+L63/100)</f>
        <v>0</v>
      </c>
      <c r="N63" s="161">
        <v>0</v>
      </c>
      <c r="O63" s="161">
        <f>ROUND(E63*N63,5)</f>
        <v>0</v>
      </c>
      <c r="P63" s="161">
        <v>0</v>
      </c>
      <c r="Q63" s="161">
        <f>ROUND(E63*P63,5)</f>
        <v>0</v>
      </c>
      <c r="R63" s="161"/>
      <c r="S63" s="161"/>
      <c r="T63" s="162">
        <v>0.33</v>
      </c>
      <c r="U63" s="161">
        <f>ROUND(E63*T63,2)</f>
        <v>31.13</v>
      </c>
      <c r="V63" s="151"/>
      <c r="W63" s="151"/>
      <c r="X63" s="151"/>
      <c r="Y63" s="151"/>
      <c r="Z63" s="151"/>
      <c r="AA63" s="151"/>
      <c r="AB63" s="151"/>
      <c r="AC63" s="151"/>
      <c r="AD63" s="151"/>
      <c r="AE63" s="151" t="s">
        <v>114</v>
      </c>
      <c r="AF63" s="151"/>
      <c r="AG63" s="151"/>
      <c r="AH63" s="151"/>
      <c r="AI63" s="151"/>
      <c r="AJ63" s="151"/>
      <c r="AK63" s="151"/>
      <c r="AL63" s="151"/>
      <c r="AM63" s="151"/>
      <c r="AN63" s="151"/>
      <c r="AO63" s="151"/>
      <c r="AP63" s="151"/>
      <c r="AQ63" s="151"/>
      <c r="AR63" s="151"/>
      <c r="AS63" s="151"/>
      <c r="AT63" s="151"/>
      <c r="AU63" s="151"/>
      <c r="AV63" s="151"/>
      <c r="AW63" s="151"/>
      <c r="AX63" s="151"/>
      <c r="AY63" s="151"/>
      <c r="AZ63" s="151"/>
      <c r="BA63" s="151"/>
      <c r="BB63" s="151"/>
      <c r="BC63" s="151"/>
      <c r="BD63" s="151"/>
      <c r="BE63" s="151"/>
      <c r="BF63" s="151"/>
      <c r="BG63" s="151"/>
      <c r="BH63" s="151"/>
    </row>
    <row r="64" spans="1:60" ht="20.399999999999999" outlineLevel="1">
      <c r="A64" s="152">
        <v>44</v>
      </c>
      <c r="B64" s="158" t="s">
        <v>206</v>
      </c>
      <c r="C64" s="191" t="s">
        <v>207</v>
      </c>
      <c r="D64" s="160" t="s">
        <v>113</v>
      </c>
      <c r="E64" s="166">
        <v>57.082999999999998</v>
      </c>
      <c r="F64" s="168">
        <f>H64+J64</f>
        <v>0</v>
      </c>
      <c r="G64" s="169">
        <f>ROUND(E64*F64,2)</f>
        <v>0</v>
      </c>
      <c r="H64" s="169"/>
      <c r="I64" s="169">
        <f>ROUND(E64*H64,2)</f>
        <v>0</v>
      </c>
      <c r="J64" s="169"/>
      <c r="K64" s="169">
        <f>ROUND(E64*J64,2)</f>
        <v>0</v>
      </c>
      <c r="L64" s="169">
        <v>21</v>
      </c>
      <c r="M64" s="169">
        <f>G64*(1+L64/100)</f>
        <v>0</v>
      </c>
      <c r="N64" s="161">
        <v>4.5100000000000001E-3</v>
      </c>
      <c r="O64" s="161">
        <f>ROUND(E64*N64,5)</f>
        <v>0.25744</v>
      </c>
      <c r="P64" s="161">
        <v>0</v>
      </c>
      <c r="Q64" s="161">
        <f>ROUND(E64*P64,5)</f>
        <v>0</v>
      </c>
      <c r="R64" s="161"/>
      <c r="S64" s="161"/>
      <c r="T64" s="162">
        <v>1.0746</v>
      </c>
      <c r="U64" s="161">
        <f>ROUND(E64*T64,2)</f>
        <v>61.34</v>
      </c>
      <c r="V64" s="151"/>
      <c r="W64" s="151"/>
      <c r="X64" s="151"/>
      <c r="Y64" s="151"/>
      <c r="Z64" s="151"/>
      <c r="AA64" s="151"/>
      <c r="AB64" s="151"/>
      <c r="AC64" s="151"/>
      <c r="AD64" s="151"/>
      <c r="AE64" s="151" t="s">
        <v>114</v>
      </c>
      <c r="AF64" s="151"/>
      <c r="AG64" s="151"/>
      <c r="AH64" s="151"/>
      <c r="AI64" s="151"/>
      <c r="AJ64" s="151"/>
      <c r="AK64" s="151"/>
      <c r="AL64" s="151"/>
      <c r="AM64" s="151"/>
      <c r="AN64" s="151"/>
      <c r="AO64" s="151"/>
      <c r="AP64" s="151"/>
      <c r="AQ64" s="151"/>
      <c r="AR64" s="151"/>
      <c r="AS64" s="151"/>
      <c r="AT64" s="151"/>
      <c r="AU64" s="151"/>
      <c r="AV64" s="151"/>
      <c r="AW64" s="151"/>
      <c r="AX64" s="151"/>
      <c r="AY64" s="151"/>
      <c r="AZ64" s="151"/>
      <c r="BA64" s="151"/>
      <c r="BB64" s="151"/>
      <c r="BC64" s="151"/>
      <c r="BD64" s="151"/>
      <c r="BE64" s="151"/>
      <c r="BF64" s="151"/>
      <c r="BG64" s="151"/>
      <c r="BH64" s="151"/>
    </row>
    <row r="65" spans="1:60" outlineLevel="1">
      <c r="A65" s="152">
        <v>45</v>
      </c>
      <c r="B65" s="158" t="s">
        <v>208</v>
      </c>
      <c r="C65" s="191" t="s">
        <v>209</v>
      </c>
      <c r="D65" s="160" t="s">
        <v>113</v>
      </c>
      <c r="E65" s="166">
        <v>57.082999999999998</v>
      </c>
      <c r="F65" s="168">
        <f>H65+J65</f>
        <v>0</v>
      </c>
      <c r="G65" s="169">
        <f>ROUND(E65*F65,2)</f>
        <v>0</v>
      </c>
      <c r="H65" s="169"/>
      <c r="I65" s="169">
        <f>ROUND(E65*H65,2)</f>
        <v>0</v>
      </c>
      <c r="J65" s="169"/>
      <c r="K65" s="169">
        <f>ROUND(E65*J65,2)</f>
        <v>0</v>
      </c>
      <c r="L65" s="169">
        <v>21</v>
      </c>
      <c r="M65" s="169">
        <f>G65*(1+L65/100)</f>
        <v>0</v>
      </c>
      <c r="N65" s="161">
        <v>1.9199999999999998E-2</v>
      </c>
      <c r="O65" s="161">
        <f>ROUND(E65*N65,5)</f>
        <v>1.09599</v>
      </c>
      <c r="P65" s="161">
        <v>0</v>
      </c>
      <c r="Q65" s="161">
        <f>ROUND(E65*P65,5)</f>
        <v>0</v>
      </c>
      <c r="R65" s="161"/>
      <c r="S65" s="161"/>
      <c r="T65" s="162">
        <v>0</v>
      </c>
      <c r="U65" s="161">
        <f>ROUND(E65*T65,2)</f>
        <v>0</v>
      </c>
      <c r="V65" s="151"/>
      <c r="W65" s="151"/>
      <c r="X65" s="151"/>
      <c r="Y65" s="151"/>
      <c r="Z65" s="151"/>
      <c r="AA65" s="151"/>
      <c r="AB65" s="151"/>
      <c r="AC65" s="151"/>
      <c r="AD65" s="151"/>
      <c r="AE65" s="151" t="s">
        <v>178</v>
      </c>
      <c r="AF65" s="151"/>
      <c r="AG65" s="151"/>
      <c r="AH65" s="151"/>
      <c r="AI65" s="151"/>
      <c r="AJ65" s="151"/>
      <c r="AK65" s="151"/>
      <c r="AL65" s="151"/>
      <c r="AM65" s="151"/>
      <c r="AN65" s="151"/>
      <c r="AO65" s="151"/>
      <c r="AP65" s="151"/>
      <c r="AQ65" s="151"/>
      <c r="AR65" s="151"/>
      <c r="AS65" s="151"/>
      <c r="AT65" s="151"/>
      <c r="AU65" s="151"/>
      <c r="AV65" s="151"/>
      <c r="AW65" s="151"/>
      <c r="AX65" s="151"/>
      <c r="AY65" s="151"/>
      <c r="AZ65" s="151"/>
      <c r="BA65" s="151"/>
      <c r="BB65" s="151"/>
      <c r="BC65" s="151"/>
      <c r="BD65" s="151"/>
      <c r="BE65" s="151"/>
      <c r="BF65" s="151"/>
      <c r="BG65" s="151"/>
      <c r="BH65" s="151"/>
    </row>
    <row r="66" spans="1:60" outlineLevel="1">
      <c r="A66" s="152">
        <v>46</v>
      </c>
      <c r="B66" s="158" t="s">
        <v>210</v>
      </c>
      <c r="C66" s="191" t="s">
        <v>211</v>
      </c>
      <c r="D66" s="160" t="s">
        <v>0</v>
      </c>
      <c r="E66" s="166">
        <v>88.881360000000001</v>
      </c>
      <c r="F66" s="168">
        <f>H66+J66</f>
        <v>0</v>
      </c>
      <c r="G66" s="169">
        <f>ROUND(E66*F66,2)</f>
        <v>0</v>
      </c>
      <c r="H66" s="169"/>
      <c r="I66" s="169">
        <f>ROUND(E66*H66,2)</f>
        <v>0</v>
      </c>
      <c r="J66" s="169"/>
      <c r="K66" s="169">
        <f>ROUND(E66*J66,2)</f>
        <v>0</v>
      </c>
      <c r="L66" s="169">
        <v>21</v>
      </c>
      <c r="M66" s="169">
        <f>G66*(1+L66/100)</f>
        <v>0</v>
      </c>
      <c r="N66" s="161">
        <v>0</v>
      </c>
      <c r="O66" s="161">
        <f>ROUND(E66*N66,5)</f>
        <v>0</v>
      </c>
      <c r="P66" s="161">
        <v>0</v>
      </c>
      <c r="Q66" s="161">
        <f>ROUND(E66*P66,5)</f>
        <v>0</v>
      </c>
      <c r="R66" s="161"/>
      <c r="S66" s="161"/>
      <c r="T66" s="162">
        <v>0</v>
      </c>
      <c r="U66" s="161">
        <f>ROUND(E66*T66,2)</f>
        <v>0</v>
      </c>
      <c r="V66" s="151"/>
      <c r="W66" s="151"/>
      <c r="X66" s="151"/>
      <c r="Y66" s="151"/>
      <c r="Z66" s="151"/>
      <c r="AA66" s="151"/>
      <c r="AB66" s="151"/>
      <c r="AC66" s="151"/>
      <c r="AD66" s="151"/>
      <c r="AE66" s="151" t="s">
        <v>114</v>
      </c>
      <c r="AF66" s="151"/>
      <c r="AG66" s="151"/>
      <c r="AH66" s="151"/>
      <c r="AI66" s="151"/>
      <c r="AJ66" s="151"/>
      <c r="AK66" s="151"/>
      <c r="AL66" s="151"/>
      <c r="AM66" s="151"/>
      <c r="AN66" s="151"/>
      <c r="AO66" s="151"/>
      <c r="AP66" s="151"/>
      <c r="AQ66" s="151"/>
      <c r="AR66" s="151"/>
      <c r="AS66" s="151"/>
      <c r="AT66" s="151"/>
      <c r="AU66" s="151"/>
      <c r="AV66" s="151"/>
      <c r="AW66" s="151"/>
      <c r="AX66" s="151"/>
      <c r="AY66" s="151"/>
      <c r="AZ66" s="151"/>
      <c r="BA66" s="151"/>
      <c r="BB66" s="151"/>
      <c r="BC66" s="151"/>
      <c r="BD66" s="151"/>
      <c r="BE66" s="151"/>
      <c r="BF66" s="151"/>
      <c r="BG66" s="151"/>
      <c r="BH66" s="151"/>
    </row>
    <row r="67" spans="1:60">
      <c r="A67" s="153" t="s">
        <v>109</v>
      </c>
      <c r="B67" s="159" t="s">
        <v>78</v>
      </c>
      <c r="C67" s="192" t="s">
        <v>79</v>
      </c>
      <c r="D67" s="163"/>
      <c r="E67" s="167"/>
      <c r="F67" s="170"/>
      <c r="G67" s="170">
        <f>SUMIF(AE68:AE69,"&lt;&gt;NOR",G68:G69)</f>
        <v>0</v>
      </c>
      <c r="H67" s="170"/>
      <c r="I67" s="170">
        <f>SUM(I68:I69)</f>
        <v>0</v>
      </c>
      <c r="J67" s="170"/>
      <c r="K67" s="170">
        <f>SUM(K68:K69)</f>
        <v>0</v>
      </c>
      <c r="L67" s="170"/>
      <c r="M67" s="170">
        <f>SUM(M68:M69)</f>
        <v>0</v>
      </c>
      <c r="N67" s="164"/>
      <c r="O67" s="164">
        <f>SUM(O68:O69)</f>
        <v>8.8599999999999998E-3</v>
      </c>
      <c r="P67" s="164"/>
      <c r="Q67" s="164">
        <f>SUM(Q68:Q69)</f>
        <v>0</v>
      </c>
      <c r="R67" s="164"/>
      <c r="S67" s="164"/>
      <c r="T67" s="165"/>
      <c r="U67" s="164">
        <f>SUM(U68:U69)</f>
        <v>3.3099999999999996</v>
      </c>
      <c r="AE67" t="s">
        <v>110</v>
      </c>
    </row>
    <row r="68" spans="1:60" outlineLevel="1">
      <c r="A68" s="152">
        <v>47</v>
      </c>
      <c r="B68" s="158" t="s">
        <v>212</v>
      </c>
      <c r="C68" s="191" t="s">
        <v>213</v>
      </c>
      <c r="D68" s="160" t="s">
        <v>113</v>
      </c>
      <c r="E68" s="166">
        <v>24.6036</v>
      </c>
      <c r="F68" s="168">
        <f>H68+J68</f>
        <v>0</v>
      </c>
      <c r="G68" s="169">
        <f>ROUND(E68*F68,2)</f>
        <v>0</v>
      </c>
      <c r="H68" s="169"/>
      <c r="I68" s="169">
        <f>ROUND(E68*H68,2)</f>
        <v>0</v>
      </c>
      <c r="J68" s="169"/>
      <c r="K68" s="169">
        <f>ROUND(E68*J68,2)</f>
        <v>0</v>
      </c>
      <c r="L68" s="169">
        <v>21</v>
      </c>
      <c r="M68" s="169">
        <f>G68*(1+L68/100)</f>
        <v>0</v>
      </c>
      <c r="N68" s="161">
        <v>6.9999999999999994E-5</v>
      </c>
      <c r="O68" s="161">
        <f>ROUND(E68*N68,5)</f>
        <v>1.72E-3</v>
      </c>
      <c r="P68" s="161">
        <v>0</v>
      </c>
      <c r="Q68" s="161">
        <f>ROUND(E68*P68,5)</f>
        <v>0</v>
      </c>
      <c r="R68" s="161"/>
      <c r="S68" s="161"/>
      <c r="T68" s="162">
        <v>3.2480000000000002E-2</v>
      </c>
      <c r="U68" s="161">
        <f>ROUND(E68*T68,2)</f>
        <v>0.8</v>
      </c>
      <c r="V68" s="151"/>
      <c r="W68" s="151"/>
      <c r="X68" s="151"/>
      <c r="Y68" s="151"/>
      <c r="Z68" s="151"/>
      <c r="AA68" s="151"/>
      <c r="AB68" s="151"/>
      <c r="AC68" s="151"/>
      <c r="AD68" s="151"/>
      <c r="AE68" s="151" t="s">
        <v>114</v>
      </c>
      <c r="AF68" s="151"/>
      <c r="AG68" s="151"/>
      <c r="AH68" s="151"/>
      <c r="AI68" s="151"/>
      <c r="AJ68" s="151"/>
      <c r="AK68" s="151"/>
      <c r="AL68" s="151"/>
      <c r="AM68" s="151"/>
      <c r="AN68" s="151"/>
      <c r="AO68" s="151"/>
      <c r="AP68" s="151"/>
      <c r="AQ68" s="151"/>
      <c r="AR68" s="151"/>
      <c r="AS68" s="151"/>
      <c r="AT68" s="151"/>
      <c r="AU68" s="151"/>
      <c r="AV68" s="151"/>
      <c r="AW68" s="151"/>
      <c r="AX68" s="151"/>
      <c r="AY68" s="151"/>
      <c r="AZ68" s="151"/>
      <c r="BA68" s="151"/>
      <c r="BB68" s="151"/>
      <c r="BC68" s="151"/>
      <c r="BD68" s="151"/>
      <c r="BE68" s="151"/>
      <c r="BF68" s="151"/>
      <c r="BG68" s="151"/>
      <c r="BH68" s="151"/>
    </row>
    <row r="69" spans="1:60" outlineLevel="1">
      <c r="A69" s="152">
        <v>48</v>
      </c>
      <c r="B69" s="158" t="s">
        <v>214</v>
      </c>
      <c r="C69" s="191" t="s">
        <v>215</v>
      </c>
      <c r="D69" s="160" t="s">
        <v>113</v>
      </c>
      <c r="E69" s="166">
        <v>24.6036</v>
      </c>
      <c r="F69" s="168">
        <f>H69+J69</f>
        <v>0</v>
      </c>
      <c r="G69" s="169">
        <f>ROUND(E69*F69,2)</f>
        <v>0</v>
      </c>
      <c r="H69" s="169"/>
      <c r="I69" s="169">
        <f>ROUND(E69*H69,2)</f>
        <v>0</v>
      </c>
      <c r="J69" s="169"/>
      <c r="K69" s="169">
        <f>ROUND(E69*J69,2)</f>
        <v>0</v>
      </c>
      <c r="L69" s="169">
        <v>21</v>
      </c>
      <c r="M69" s="169">
        <f>G69*(1+L69/100)</f>
        <v>0</v>
      </c>
      <c r="N69" s="161">
        <v>2.9E-4</v>
      </c>
      <c r="O69" s="161">
        <f>ROUND(E69*N69,5)</f>
        <v>7.1399999999999996E-3</v>
      </c>
      <c r="P69" s="161">
        <v>0</v>
      </c>
      <c r="Q69" s="161">
        <f>ROUND(E69*P69,5)</f>
        <v>0</v>
      </c>
      <c r="R69" s="161"/>
      <c r="S69" s="161"/>
      <c r="T69" s="162">
        <v>0.10191</v>
      </c>
      <c r="U69" s="161">
        <f>ROUND(E69*T69,2)</f>
        <v>2.5099999999999998</v>
      </c>
      <c r="V69" s="151"/>
      <c r="W69" s="151"/>
      <c r="X69" s="151"/>
      <c r="Y69" s="151"/>
      <c r="Z69" s="151"/>
      <c r="AA69" s="151"/>
      <c r="AB69" s="151"/>
      <c r="AC69" s="151"/>
      <c r="AD69" s="151"/>
      <c r="AE69" s="151" t="s">
        <v>114</v>
      </c>
      <c r="AF69" s="151"/>
      <c r="AG69" s="151"/>
      <c r="AH69" s="151"/>
      <c r="AI69" s="151"/>
      <c r="AJ69" s="151"/>
      <c r="AK69" s="151"/>
      <c r="AL69" s="151"/>
      <c r="AM69" s="151"/>
      <c r="AN69" s="151"/>
      <c r="AO69" s="151"/>
      <c r="AP69" s="151"/>
      <c r="AQ69" s="151"/>
      <c r="AR69" s="151"/>
      <c r="AS69" s="151"/>
      <c r="AT69" s="151"/>
      <c r="AU69" s="151"/>
      <c r="AV69" s="151"/>
      <c r="AW69" s="151"/>
      <c r="AX69" s="151"/>
      <c r="AY69" s="151"/>
      <c r="AZ69" s="151"/>
      <c r="BA69" s="151"/>
      <c r="BB69" s="151"/>
      <c r="BC69" s="151"/>
      <c r="BD69" s="151"/>
      <c r="BE69" s="151"/>
      <c r="BF69" s="151"/>
      <c r="BG69" s="151"/>
      <c r="BH69" s="151"/>
    </row>
    <row r="70" spans="1:60">
      <c r="A70" s="153" t="s">
        <v>109</v>
      </c>
      <c r="B70" s="159" t="s">
        <v>80</v>
      </c>
      <c r="C70" s="192" t="s">
        <v>81</v>
      </c>
      <c r="D70" s="163"/>
      <c r="E70" s="167"/>
      <c r="F70" s="170"/>
      <c r="G70" s="170">
        <f>SUMIF(AE71:AE76,"&lt;&gt;NOR",G71:G76)</f>
        <v>0</v>
      </c>
      <c r="H70" s="170"/>
      <c r="I70" s="170">
        <f>SUM(I71:I76)</f>
        <v>0</v>
      </c>
      <c r="J70" s="170"/>
      <c r="K70" s="170">
        <f>SUM(K71:K76)</f>
        <v>0</v>
      </c>
      <c r="L70" s="170"/>
      <c r="M70" s="170">
        <f>SUM(M71:M76)</f>
        <v>0</v>
      </c>
      <c r="N70" s="164"/>
      <c r="O70" s="164">
        <f>SUM(O71:O76)</f>
        <v>0</v>
      </c>
      <c r="P70" s="164"/>
      <c r="Q70" s="164">
        <f>SUM(Q71:Q76)</f>
        <v>0</v>
      </c>
      <c r="R70" s="164"/>
      <c r="S70" s="164"/>
      <c r="T70" s="165"/>
      <c r="U70" s="164">
        <f>SUM(U71:U76)</f>
        <v>24.27</v>
      </c>
      <c r="AE70" t="s">
        <v>110</v>
      </c>
    </row>
    <row r="71" spans="1:60" outlineLevel="1">
      <c r="A71" s="152">
        <v>49</v>
      </c>
      <c r="B71" s="158" t="s">
        <v>216</v>
      </c>
      <c r="C71" s="191" t="s">
        <v>217</v>
      </c>
      <c r="D71" s="160" t="s">
        <v>152</v>
      </c>
      <c r="E71" s="166">
        <v>9.6</v>
      </c>
      <c r="F71" s="168">
        <f t="shared" ref="F71:F76" si="16">H71+J71</f>
        <v>0</v>
      </c>
      <c r="G71" s="169">
        <f t="shared" ref="G71:G76" si="17">ROUND(E71*F71,2)</f>
        <v>0</v>
      </c>
      <c r="H71" s="169"/>
      <c r="I71" s="169">
        <f t="shared" ref="I71:I76" si="18">ROUND(E71*H71,2)</f>
        <v>0</v>
      </c>
      <c r="J71" s="169"/>
      <c r="K71" s="169">
        <f t="shared" ref="K71:K76" si="19">ROUND(E71*J71,2)</f>
        <v>0</v>
      </c>
      <c r="L71" s="169">
        <v>21</v>
      </c>
      <c r="M71" s="169">
        <f t="shared" ref="M71:M76" si="20">G71*(1+L71/100)</f>
        <v>0</v>
      </c>
      <c r="N71" s="161">
        <v>0</v>
      </c>
      <c r="O71" s="161">
        <f t="shared" ref="O71:O76" si="21">ROUND(E71*N71,5)</f>
        <v>0</v>
      </c>
      <c r="P71" s="161">
        <v>0</v>
      </c>
      <c r="Q71" s="161">
        <f t="shared" ref="Q71:Q76" si="22">ROUND(E71*P71,5)</f>
        <v>0</v>
      </c>
      <c r="R71" s="161"/>
      <c r="S71" s="161"/>
      <c r="T71" s="162">
        <v>0.16400000000000001</v>
      </c>
      <c r="U71" s="161">
        <f t="shared" ref="U71:U76" si="23">ROUND(E71*T71,2)</f>
        <v>1.57</v>
      </c>
      <c r="V71" s="151"/>
      <c r="W71" s="151"/>
      <c r="X71" s="151"/>
      <c r="Y71" s="151"/>
      <c r="Z71" s="151"/>
      <c r="AA71" s="151"/>
      <c r="AB71" s="151"/>
      <c r="AC71" s="151"/>
      <c r="AD71" s="151"/>
      <c r="AE71" s="151" t="s">
        <v>114</v>
      </c>
      <c r="AF71" s="151"/>
      <c r="AG71" s="151"/>
      <c r="AH71" s="151"/>
      <c r="AI71" s="151"/>
      <c r="AJ71" s="151"/>
      <c r="AK71" s="151"/>
      <c r="AL71" s="151"/>
      <c r="AM71" s="151"/>
      <c r="AN71" s="151"/>
      <c r="AO71" s="151"/>
      <c r="AP71" s="151"/>
      <c r="AQ71" s="151"/>
      <c r="AR71" s="151"/>
      <c r="AS71" s="151"/>
      <c r="AT71" s="151"/>
      <c r="AU71" s="151"/>
      <c r="AV71" s="151"/>
      <c r="AW71" s="151"/>
      <c r="AX71" s="151"/>
      <c r="AY71" s="151"/>
      <c r="AZ71" s="151"/>
      <c r="BA71" s="151"/>
      <c r="BB71" s="151"/>
      <c r="BC71" s="151"/>
      <c r="BD71" s="151"/>
      <c r="BE71" s="151"/>
      <c r="BF71" s="151"/>
      <c r="BG71" s="151"/>
      <c r="BH71" s="151"/>
    </row>
    <row r="72" spans="1:60" outlineLevel="1">
      <c r="A72" s="152">
        <v>50</v>
      </c>
      <c r="B72" s="158" t="s">
        <v>218</v>
      </c>
      <c r="C72" s="191" t="s">
        <v>219</v>
      </c>
      <c r="D72" s="160" t="s">
        <v>152</v>
      </c>
      <c r="E72" s="166">
        <v>9.6</v>
      </c>
      <c r="F72" s="168">
        <f t="shared" si="16"/>
        <v>0</v>
      </c>
      <c r="G72" s="169">
        <f t="shared" si="17"/>
        <v>0</v>
      </c>
      <c r="H72" s="169"/>
      <c r="I72" s="169">
        <f t="shared" si="18"/>
        <v>0</v>
      </c>
      <c r="J72" s="169"/>
      <c r="K72" s="169">
        <f t="shared" si="19"/>
        <v>0</v>
      </c>
      <c r="L72" s="169">
        <v>21</v>
      </c>
      <c r="M72" s="169">
        <f t="shared" si="20"/>
        <v>0</v>
      </c>
      <c r="N72" s="161">
        <v>0</v>
      </c>
      <c r="O72" s="161">
        <f t="shared" si="21"/>
        <v>0</v>
      </c>
      <c r="P72" s="161">
        <v>0</v>
      </c>
      <c r="Q72" s="161">
        <f t="shared" si="22"/>
        <v>0</v>
      </c>
      <c r="R72" s="161"/>
      <c r="S72" s="161"/>
      <c r="T72" s="162">
        <v>0.93300000000000005</v>
      </c>
      <c r="U72" s="161">
        <f t="shared" si="23"/>
        <v>8.9600000000000009</v>
      </c>
      <c r="V72" s="151"/>
      <c r="W72" s="151"/>
      <c r="X72" s="151"/>
      <c r="Y72" s="151"/>
      <c r="Z72" s="151"/>
      <c r="AA72" s="151"/>
      <c r="AB72" s="151"/>
      <c r="AC72" s="151"/>
      <c r="AD72" s="151"/>
      <c r="AE72" s="151" t="s">
        <v>114</v>
      </c>
      <c r="AF72" s="151"/>
      <c r="AG72" s="151"/>
      <c r="AH72" s="151"/>
      <c r="AI72" s="151"/>
      <c r="AJ72" s="151"/>
      <c r="AK72" s="151"/>
      <c r="AL72" s="151"/>
      <c r="AM72" s="151"/>
      <c r="AN72" s="151"/>
      <c r="AO72" s="151"/>
      <c r="AP72" s="151"/>
      <c r="AQ72" s="151"/>
      <c r="AR72" s="151"/>
      <c r="AS72" s="151"/>
      <c r="AT72" s="151"/>
      <c r="AU72" s="151"/>
      <c r="AV72" s="151"/>
      <c r="AW72" s="151"/>
      <c r="AX72" s="151"/>
      <c r="AY72" s="151"/>
      <c r="AZ72" s="151"/>
      <c r="BA72" s="151"/>
      <c r="BB72" s="151"/>
      <c r="BC72" s="151"/>
      <c r="BD72" s="151"/>
      <c r="BE72" s="151"/>
      <c r="BF72" s="151"/>
      <c r="BG72" s="151"/>
      <c r="BH72" s="151"/>
    </row>
    <row r="73" spans="1:60" outlineLevel="1">
      <c r="A73" s="152">
        <v>51</v>
      </c>
      <c r="B73" s="158" t="s">
        <v>220</v>
      </c>
      <c r="C73" s="191" t="s">
        <v>221</v>
      </c>
      <c r="D73" s="160" t="s">
        <v>152</v>
      </c>
      <c r="E73" s="166">
        <v>9.6</v>
      </c>
      <c r="F73" s="168">
        <f t="shared" si="16"/>
        <v>0</v>
      </c>
      <c r="G73" s="169">
        <f t="shared" si="17"/>
        <v>0</v>
      </c>
      <c r="H73" s="169"/>
      <c r="I73" s="169">
        <f t="shared" si="18"/>
        <v>0</v>
      </c>
      <c r="J73" s="169"/>
      <c r="K73" s="169">
        <f t="shared" si="19"/>
        <v>0</v>
      </c>
      <c r="L73" s="169">
        <v>21</v>
      </c>
      <c r="M73" s="169">
        <f t="shared" si="20"/>
        <v>0</v>
      </c>
      <c r="N73" s="161">
        <v>0</v>
      </c>
      <c r="O73" s="161">
        <f t="shared" si="21"/>
        <v>0</v>
      </c>
      <c r="P73" s="161">
        <v>0</v>
      </c>
      <c r="Q73" s="161">
        <f t="shared" si="22"/>
        <v>0</v>
      </c>
      <c r="R73" s="161"/>
      <c r="S73" s="161"/>
      <c r="T73" s="162">
        <v>0.49</v>
      </c>
      <c r="U73" s="161">
        <f t="shared" si="23"/>
        <v>4.7</v>
      </c>
      <c r="V73" s="151"/>
      <c r="W73" s="151"/>
      <c r="X73" s="151"/>
      <c r="Y73" s="151"/>
      <c r="Z73" s="151"/>
      <c r="AA73" s="151"/>
      <c r="AB73" s="151"/>
      <c r="AC73" s="151"/>
      <c r="AD73" s="151"/>
      <c r="AE73" s="151" t="s">
        <v>114</v>
      </c>
      <c r="AF73" s="151"/>
      <c r="AG73" s="151"/>
      <c r="AH73" s="151"/>
      <c r="AI73" s="151"/>
      <c r="AJ73" s="151"/>
      <c r="AK73" s="151"/>
      <c r="AL73" s="151"/>
      <c r="AM73" s="151"/>
      <c r="AN73" s="151"/>
      <c r="AO73" s="151"/>
      <c r="AP73" s="151"/>
      <c r="AQ73" s="151"/>
      <c r="AR73" s="151"/>
      <c r="AS73" s="151"/>
      <c r="AT73" s="151"/>
      <c r="AU73" s="151"/>
      <c r="AV73" s="151"/>
      <c r="AW73" s="151"/>
      <c r="AX73" s="151"/>
      <c r="AY73" s="151"/>
      <c r="AZ73" s="151"/>
      <c r="BA73" s="151"/>
      <c r="BB73" s="151"/>
      <c r="BC73" s="151"/>
      <c r="BD73" s="151"/>
      <c r="BE73" s="151"/>
      <c r="BF73" s="151"/>
      <c r="BG73" s="151"/>
      <c r="BH73" s="151"/>
    </row>
    <row r="74" spans="1:60" outlineLevel="1">
      <c r="A74" s="152">
        <v>52</v>
      </c>
      <c r="B74" s="158" t="s">
        <v>222</v>
      </c>
      <c r="C74" s="191" t="s">
        <v>223</v>
      </c>
      <c r="D74" s="160" t="s">
        <v>152</v>
      </c>
      <c r="E74" s="166">
        <v>19.3</v>
      </c>
      <c r="F74" s="168">
        <f t="shared" si="16"/>
        <v>0</v>
      </c>
      <c r="G74" s="169">
        <f t="shared" si="17"/>
        <v>0</v>
      </c>
      <c r="H74" s="169"/>
      <c r="I74" s="169">
        <f t="shared" si="18"/>
        <v>0</v>
      </c>
      <c r="J74" s="169"/>
      <c r="K74" s="169">
        <f t="shared" si="19"/>
        <v>0</v>
      </c>
      <c r="L74" s="169">
        <v>21</v>
      </c>
      <c r="M74" s="169">
        <f t="shared" si="20"/>
        <v>0</v>
      </c>
      <c r="N74" s="161">
        <v>0</v>
      </c>
      <c r="O74" s="161">
        <f t="shared" si="21"/>
        <v>0</v>
      </c>
      <c r="P74" s="161">
        <v>0</v>
      </c>
      <c r="Q74" s="161">
        <f t="shared" si="22"/>
        <v>0</v>
      </c>
      <c r="R74" s="161"/>
      <c r="S74" s="161"/>
      <c r="T74" s="162">
        <v>0</v>
      </c>
      <c r="U74" s="161">
        <f t="shared" si="23"/>
        <v>0</v>
      </c>
      <c r="V74" s="151"/>
      <c r="W74" s="151"/>
      <c r="X74" s="151"/>
      <c r="Y74" s="151"/>
      <c r="Z74" s="151"/>
      <c r="AA74" s="151"/>
      <c r="AB74" s="151"/>
      <c r="AC74" s="151"/>
      <c r="AD74" s="151"/>
      <c r="AE74" s="151" t="s">
        <v>114</v>
      </c>
      <c r="AF74" s="151"/>
      <c r="AG74" s="151"/>
      <c r="AH74" s="151"/>
      <c r="AI74" s="151"/>
      <c r="AJ74" s="151"/>
      <c r="AK74" s="151"/>
      <c r="AL74" s="151"/>
      <c r="AM74" s="151"/>
      <c r="AN74" s="151"/>
      <c r="AO74" s="151"/>
      <c r="AP74" s="151"/>
      <c r="AQ74" s="151"/>
      <c r="AR74" s="151"/>
      <c r="AS74" s="151"/>
      <c r="AT74" s="151"/>
      <c r="AU74" s="151"/>
      <c r="AV74" s="151"/>
      <c r="AW74" s="151"/>
      <c r="AX74" s="151"/>
      <c r="AY74" s="151"/>
      <c r="AZ74" s="151"/>
      <c r="BA74" s="151"/>
      <c r="BB74" s="151"/>
      <c r="BC74" s="151"/>
      <c r="BD74" s="151"/>
      <c r="BE74" s="151"/>
      <c r="BF74" s="151"/>
      <c r="BG74" s="151"/>
      <c r="BH74" s="151"/>
    </row>
    <row r="75" spans="1:60" outlineLevel="1">
      <c r="A75" s="152">
        <v>53</v>
      </c>
      <c r="B75" s="158" t="s">
        <v>224</v>
      </c>
      <c r="C75" s="191" t="s">
        <v>225</v>
      </c>
      <c r="D75" s="160" t="s">
        <v>152</v>
      </c>
      <c r="E75" s="166">
        <v>9.6</v>
      </c>
      <c r="F75" s="168">
        <f t="shared" si="16"/>
        <v>0</v>
      </c>
      <c r="G75" s="169">
        <f t="shared" si="17"/>
        <v>0</v>
      </c>
      <c r="H75" s="169"/>
      <c r="I75" s="169">
        <f t="shared" si="18"/>
        <v>0</v>
      </c>
      <c r="J75" s="169"/>
      <c r="K75" s="169">
        <f t="shared" si="19"/>
        <v>0</v>
      </c>
      <c r="L75" s="169">
        <v>21</v>
      </c>
      <c r="M75" s="169">
        <f t="shared" si="20"/>
        <v>0</v>
      </c>
      <c r="N75" s="161">
        <v>0</v>
      </c>
      <c r="O75" s="161">
        <f t="shared" si="21"/>
        <v>0</v>
      </c>
      <c r="P75" s="161">
        <v>0</v>
      </c>
      <c r="Q75" s="161">
        <f t="shared" si="22"/>
        <v>0</v>
      </c>
      <c r="R75" s="161"/>
      <c r="S75" s="161"/>
      <c r="T75" s="162">
        <v>0.94199999999999995</v>
      </c>
      <c r="U75" s="161">
        <f t="shared" si="23"/>
        <v>9.0399999999999991</v>
      </c>
      <c r="V75" s="151"/>
      <c r="W75" s="151"/>
      <c r="X75" s="151"/>
      <c r="Y75" s="151"/>
      <c r="Z75" s="151"/>
      <c r="AA75" s="151"/>
      <c r="AB75" s="151"/>
      <c r="AC75" s="151"/>
      <c r="AD75" s="151"/>
      <c r="AE75" s="151" t="s">
        <v>114</v>
      </c>
      <c r="AF75" s="151"/>
      <c r="AG75" s="151"/>
      <c r="AH75" s="151"/>
      <c r="AI75" s="151"/>
      <c r="AJ75" s="151"/>
      <c r="AK75" s="151"/>
      <c r="AL75" s="151"/>
      <c r="AM75" s="151"/>
      <c r="AN75" s="151"/>
      <c r="AO75" s="151"/>
      <c r="AP75" s="151"/>
      <c r="AQ75" s="151"/>
      <c r="AR75" s="151"/>
      <c r="AS75" s="151"/>
      <c r="AT75" s="151"/>
      <c r="AU75" s="151"/>
      <c r="AV75" s="151"/>
      <c r="AW75" s="151"/>
      <c r="AX75" s="151"/>
      <c r="AY75" s="151"/>
      <c r="AZ75" s="151"/>
      <c r="BA75" s="151"/>
      <c r="BB75" s="151"/>
      <c r="BC75" s="151"/>
      <c r="BD75" s="151"/>
      <c r="BE75" s="151"/>
      <c r="BF75" s="151"/>
      <c r="BG75" s="151"/>
      <c r="BH75" s="151"/>
    </row>
    <row r="76" spans="1:60" outlineLevel="1">
      <c r="A76" s="152">
        <v>54</v>
      </c>
      <c r="B76" s="158" t="s">
        <v>226</v>
      </c>
      <c r="C76" s="191" t="s">
        <v>227</v>
      </c>
      <c r="D76" s="160" t="s">
        <v>152</v>
      </c>
      <c r="E76" s="166">
        <v>9.6</v>
      </c>
      <c r="F76" s="168">
        <f t="shared" si="16"/>
        <v>0</v>
      </c>
      <c r="G76" s="169">
        <f t="shared" si="17"/>
        <v>0</v>
      </c>
      <c r="H76" s="169"/>
      <c r="I76" s="169">
        <f t="shared" si="18"/>
        <v>0</v>
      </c>
      <c r="J76" s="169"/>
      <c r="K76" s="169">
        <f t="shared" si="19"/>
        <v>0</v>
      </c>
      <c r="L76" s="169">
        <v>21</v>
      </c>
      <c r="M76" s="169">
        <f t="shared" si="20"/>
        <v>0</v>
      </c>
      <c r="N76" s="161">
        <v>0</v>
      </c>
      <c r="O76" s="161">
        <f t="shared" si="21"/>
        <v>0</v>
      </c>
      <c r="P76" s="161">
        <v>0</v>
      </c>
      <c r="Q76" s="161">
        <f t="shared" si="22"/>
        <v>0</v>
      </c>
      <c r="R76" s="161"/>
      <c r="S76" s="161"/>
      <c r="T76" s="162">
        <v>0</v>
      </c>
      <c r="U76" s="161">
        <f t="shared" si="23"/>
        <v>0</v>
      </c>
      <c r="V76" s="151"/>
      <c r="W76" s="151"/>
      <c r="X76" s="151"/>
      <c r="Y76" s="151"/>
      <c r="Z76" s="151"/>
      <c r="AA76" s="151"/>
      <c r="AB76" s="151"/>
      <c r="AC76" s="151"/>
      <c r="AD76" s="151"/>
      <c r="AE76" s="151" t="s">
        <v>114</v>
      </c>
      <c r="AF76" s="151"/>
      <c r="AG76" s="151"/>
      <c r="AH76" s="151"/>
      <c r="AI76" s="151"/>
      <c r="AJ76" s="151"/>
      <c r="AK76" s="151"/>
      <c r="AL76" s="151"/>
      <c r="AM76" s="151"/>
      <c r="AN76" s="151"/>
      <c r="AO76" s="151"/>
      <c r="AP76" s="151"/>
      <c r="AQ76" s="151"/>
      <c r="AR76" s="151"/>
      <c r="AS76" s="151"/>
      <c r="AT76" s="151"/>
      <c r="AU76" s="151"/>
      <c r="AV76" s="151"/>
      <c r="AW76" s="151"/>
      <c r="AX76" s="151"/>
      <c r="AY76" s="151"/>
      <c r="AZ76" s="151"/>
      <c r="BA76" s="151"/>
      <c r="BB76" s="151"/>
      <c r="BC76" s="151"/>
      <c r="BD76" s="151"/>
      <c r="BE76" s="151"/>
      <c r="BF76" s="151"/>
      <c r="BG76" s="151"/>
      <c r="BH76" s="151"/>
    </row>
    <row r="77" spans="1:60">
      <c r="A77" s="153" t="s">
        <v>109</v>
      </c>
      <c r="B77" s="159" t="s">
        <v>82</v>
      </c>
      <c r="C77" s="192" t="s">
        <v>27</v>
      </c>
      <c r="D77" s="163"/>
      <c r="E77" s="167"/>
      <c r="F77" s="170"/>
      <c r="G77" s="170">
        <f>SUMIF(AE78:AE78,"&lt;&gt;NOR",G78:G78)</f>
        <v>0</v>
      </c>
      <c r="H77" s="170"/>
      <c r="I77" s="170">
        <f>SUM(I78:I78)</f>
        <v>0</v>
      </c>
      <c r="J77" s="170"/>
      <c r="K77" s="170">
        <f>SUM(K78:K78)</f>
        <v>0</v>
      </c>
      <c r="L77" s="170"/>
      <c r="M77" s="170">
        <f>SUM(M78:M78)</f>
        <v>0</v>
      </c>
      <c r="N77" s="164"/>
      <c r="O77" s="164">
        <f>SUM(O78:O78)</f>
        <v>0</v>
      </c>
      <c r="P77" s="164"/>
      <c r="Q77" s="164">
        <f>SUM(Q78:Q78)</f>
        <v>0</v>
      </c>
      <c r="R77" s="164"/>
      <c r="S77" s="164"/>
      <c r="T77" s="165"/>
      <c r="U77" s="164">
        <f>SUM(U78:U78)</f>
        <v>0</v>
      </c>
      <c r="AE77" t="s">
        <v>110</v>
      </c>
    </row>
    <row r="78" spans="1:60" ht="20.399999999999999" outlineLevel="1">
      <c r="A78" s="152">
        <v>55</v>
      </c>
      <c r="B78" s="158" t="s">
        <v>228</v>
      </c>
      <c r="C78" s="191" t="s">
        <v>229</v>
      </c>
      <c r="D78" s="160" t="s">
        <v>230</v>
      </c>
      <c r="E78" s="166">
        <v>1</v>
      </c>
      <c r="F78" s="168">
        <f>H78+J78</f>
        <v>0</v>
      </c>
      <c r="G78" s="169">
        <f>ROUND(E78*F78,2)</f>
        <v>0</v>
      </c>
      <c r="H78" s="169"/>
      <c r="I78" s="169">
        <f>ROUND(E78*H78,2)</f>
        <v>0</v>
      </c>
      <c r="J78" s="169"/>
      <c r="K78" s="169">
        <f>ROUND(E78*J78,2)</f>
        <v>0</v>
      </c>
      <c r="L78" s="169">
        <v>21</v>
      </c>
      <c r="M78" s="169">
        <f>G78*(1+L78/100)</f>
        <v>0</v>
      </c>
      <c r="N78" s="161">
        <v>0</v>
      </c>
      <c r="O78" s="161">
        <f>ROUND(E78*N78,5)</f>
        <v>0</v>
      </c>
      <c r="P78" s="161">
        <v>0</v>
      </c>
      <c r="Q78" s="161">
        <f>ROUND(E78*P78,5)</f>
        <v>0</v>
      </c>
      <c r="R78" s="161"/>
      <c r="S78" s="161"/>
      <c r="T78" s="162">
        <v>0</v>
      </c>
      <c r="U78" s="161">
        <f>ROUND(E78*T78,2)</f>
        <v>0</v>
      </c>
      <c r="V78" s="151"/>
      <c r="W78" s="151"/>
      <c r="X78" s="151"/>
      <c r="Y78" s="151"/>
      <c r="Z78" s="151"/>
      <c r="AA78" s="151"/>
      <c r="AB78" s="151"/>
      <c r="AC78" s="151"/>
      <c r="AD78" s="151"/>
      <c r="AE78" s="151" t="s">
        <v>114</v>
      </c>
      <c r="AF78" s="151"/>
      <c r="AG78" s="151"/>
      <c r="AH78" s="151"/>
      <c r="AI78" s="151"/>
      <c r="AJ78" s="151"/>
      <c r="AK78" s="151"/>
      <c r="AL78" s="151"/>
      <c r="AM78" s="151"/>
      <c r="AN78" s="151"/>
      <c r="AO78" s="151"/>
      <c r="AP78" s="151"/>
      <c r="AQ78" s="151"/>
      <c r="AR78" s="151"/>
      <c r="AS78" s="151"/>
      <c r="AT78" s="151"/>
      <c r="AU78" s="151"/>
      <c r="AV78" s="151"/>
      <c r="AW78" s="151"/>
      <c r="AX78" s="151"/>
      <c r="AY78" s="151"/>
      <c r="AZ78" s="151"/>
      <c r="BA78" s="151"/>
      <c r="BB78" s="151"/>
      <c r="BC78" s="151"/>
      <c r="BD78" s="151"/>
      <c r="BE78" s="151"/>
      <c r="BF78" s="151"/>
      <c r="BG78" s="151"/>
      <c r="BH78" s="151"/>
    </row>
    <row r="79" spans="1:60">
      <c r="A79" s="153" t="s">
        <v>109</v>
      </c>
      <c r="B79" s="159" t="s">
        <v>83</v>
      </c>
      <c r="C79" s="192" t="s">
        <v>26</v>
      </c>
      <c r="D79" s="163"/>
      <c r="E79" s="167"/>
      <c r="F79" s="170"/>
      <c r="G79" s="170">
        <f>SUMIF(AE80:AE86,"&lt;&gt;NOR",G80:G86)</f>
        <v>0</v>
      </c>
      <c r="H79" s="170"/>
      <c r="I79" s="170">
        <f>SUM(I80:I86)</f>
        <v>0</v>
      </c>
      <c r="J79" s="170"/>
      <c r="K79" s="170">
        <f>SUM(K80:K86)</f>
        <v>0</v>
      </c>
      <c r="L79" s="170"/>
      <c r="M79" s="170">
        <f>SUM(M80:M86)</f>
        <v>0</v>
      </c>
      <c r="N79" s="164"/>
      <c r="O79" s="164">
        <f>SUM(O80:O86)</f>
        <v>0</v>
      </c>
      <c r="P79" s="164"/>
      <c r="Q79" s="164">
        <f>SUM(Q80:Q86)</f>
        <v>0</v>
      </c>
      <c r="R79" s="164"/>
      <c r="S79" s="164"/>
      <c r="T79" s="165"/>
      <c r="U79" s="164">
        <f>SUM(U80:U86)</f>
        <v>20</v>
      </c>
      <c r="AE79" t="s">
        <v>110</v>
      </c>
    </row>
    <row r="80" spans="1:60" outlineLevel="1">
      <c r="A80" s="152">
        <v>56</v>
      </c>
      <c r="B80" s="158" t="s">
        <v>231</v>
      </c>
      <c r="C80" s="191" t="s">
        <v>232</v>
      </c>
      <c r="D80" s="160" t="s">
        <v>230</v>
      </c>
      <c r="E80" s="166">
        <v>1</v>
      </c>
      <c r="F80" s="168">
        <f t="shared" ref="F80:F86" si="24">H80+J80</f>
        <v>0</v>
      </c>
      <c r="G80" s="169">
        <f t="shared" ref="G80:G86" si="25">ROUND(E80*F80,2)</f>
        <v>0</v>
      </c>
      <c r="H80" s="169"/>
      <c r="I80" s="169">
        <f t="shared" ref="I80:I86" si="26">ROUND(E80*H80,2)</f>
        <v>0</v>
      </c>
      <c r="J80" s="169"/>
      <c r="K80" s="169">
        <f t="shared" ref="K80:K86" si="27">ROUND(E80*J80,2)</f>
        <v>0</v>
      </c>
      <c r="L80" s="169">
        <v>21</v>
      </c>
      <c r="M80" s="169">
        <f t="shared" ref="M80:M86" si="28">G80*(1+L80/100)</f>
        <v>0</v>
      </c>
      <c r="N80" s="161">
        <v>0</v>
      </c>
      <c r="O80" s="161">
        <f t="shared" ref="O80:O86" si="29">ROUND(E80*N80,5)</f>
        <v>0</v>
      </c>
      <c r="P80" s="161">
        <v>0</v>
      </c>
      <c r="Q80" s="161">
        <f t="shared" ref="Q80:Q86" si="30">ROUND(E80*P80,5)</f>
        <v>0</v>
      </c>
      <c r="R80" s="161"/>
      <c r="S80" s="161"/>
      <c r="T80" s="162">
        <v>0</v>
      </c>
      <c r="U80" s="161">
        <f t="shared" ref="U80:U86" si="31">ROUND(E80*T80,2)</f>
        <v>0</v>
      </c>
      <c r="V80" s="151"/>
      <c r="W80" s="151"/>
      <c r="X80" s="151"/>
      <c r="Y80" s="151"/>
      <c r="Z80" s="151"/>
      <c r="AA80" s="151"/>
      <c r="AB80" s="151"/>
      <c r="AC80" s="151"/>
      <c r="AD80" s="151"/>
      <c r="AE80" s="151" t="s">
        <v>114</v>
      </c>
      <c r="AF80" s="151"/>
      <c r="AG80" s="151"/>
      <c r="AH80" s="151"/>
      <c r="AI80" s="151"/>
      <c r="AJ80" s="151"/>
      <c r="AK80" s="151"/>
      <c r="AL80" s="151"/>
      <c r="AM80" s="151"/>
      <c r="AN80" s="151"/>
      <c r="AO80" s="151"/>
      <c r="AP80" s="151"/>
      <c r="AQ80" s="151"/>
      <c r="AR80" s="151"/>
      <c r="AS80" s="151"/>
      <c r="AT80" s="151"/>
      <c r="AU80" s="151"/>
      <c r="AV80" s="151"/>
      <c r="AW80" s="151"/>
      <c r="AX80" s="151"/>
      <c r="AY80" s="151"/>
      <c r="AZ80" s="151"/>
      <c r="BA80" s="151"/>
      <c r="BB80" s="151"/>
      <c r="BC80" s="151"/>
      <c r="BD80" s="151"/>
      <c r="BE80" s="151"/>
      <c r="BF80" s="151"/>
      <c r="BG80" s="151"/>
      <c r="BH80" s="151"/>
    </row>
    <row r="81" spans="1:60" outlineLevel="1">
      <c r="A81" s="152">
        <v>57</v>
      </c>
      <c r="B81" s="158" t="s">
        <v>233</v>
      </c>
      <c r="C81" s="191" t="s">
        <v>234</v>
      </c>
      <c r="D81" s="160" t="s">
        <v>230</v>
      </c>
      <c r="E81" s="166">
        <v>1</v>
      </c>
      <c r="F81" s="168">
        <f t="shared" si="24"/>
        <v>0</v>
      </c>
      <c r="G81" s="169">
        <f t="shared" si="25"/>
        <v>0</v>
      </c>
      <c r="H81" s="169"/>
      <c r="I81" s="169">
        <f t="shared" si="26"/>
        <v>0</v>
      </c>
      <c r="J81" s="169"/>
      <c r="K81" s="169">
        <f t="shared" si="27"/>
        <v>0</v>
      </c>
      <c r="L81" s="169">
        <v>21</v>
      </c>
      <c r="M81" s="169">
        <f t="shared" si="28"/>
        <v>0</v>
      </c>
      <c r="N81" s="161">
        <v>0</v>
      </c>
      <c r="O81" s="161">
        <f t="shared" si="29"/>
        <v>0</v>
      </c>
      <c r="P81" s="161">
        <v>0</v>
      </c>
      <c r="Q81" s="161">
        <f t="shared" si="30"/>
        <v>0</v>
      </c>
      <c r="R81" s="161"/>
      <c r="S81" s="161"/>
      <c r="T81" s="162">
        <v>0</v>
      </c>
      <c r="U81" s="161">
        <f t="shared" si="31"/>
        <v>0</v>
      </c>
      <c r="V81" s="151"/>
      <c r="W81" s="151"/>
      <c r="X81" s="151"/>
      <c r="Y81" s="151"/>
      <c r="Z81" s="151"/>
      <c r="AA81" s="151"/>
      <c r="AB81" s="151"/>
      <c r="AC81" s="151"/>
      <c r="AD81" s="151"/>
      <c r="AE81" s="151" t="s">
        <v>114</v>
      </c>
      <c r="AF81" s="151"/>
      <c r="AG81" s="151"/>
      <c r="AH81" s="151"/>
      <c r="AI81" s="151"/>
      <c r="AJ81" s="151"/>
      <c r="AK81" s="151"/>
      <c r="AL81" s="151"/>
      <c r="AM81" s="151"/>
      <c r="AN81" s="151"/>
      <c r="AO81" s="151"/>
      <c r="AP81" s="151"/>
      <c r="AQ81" s="151"/>
      <c r="AR81" s="151"/>
      <c r="AS81" s="151"/>
      <c r="AT81" s="151"/>
      <c r="AU81" s="151"/>
      <c r="AV81" s="151"/>
      <c r="AW81" s="151"/>
      <c r="AX81" s="151"/>
      <c r="AY81" s="151"/>
      <c r="AZ81" s="151"/>
      <c r="BA81" s="151"/>
      <c r="BB81" s="151"/>
      <c r="BC81" s="151"/>
      <c r="BD81" s="151"/>
      <c r="BE81" s="151"/>
      <c r="BF81" s="151"/>
      <c r="BG81" s="151"/>
      <c r="BH81" s="151"/>
    </row>
    <row r="82" spans="1:60" outlineLevel="1">
      <c r="A82" s="152">
        <v>58</v>
      </c>
      <c r="B82" s="158" t="s">
        <v>235</v>
      </c>
      <c r="C82" s="191" t="s">
        <v>236</v>
      </c>
      <c r="D82" s="160" t="s">
        <v>230</v>
      </c>
      <c r="E82" s="166">
        <v>1</v>
      </c>
      <c r="F82" s="168">
        <f t="shared" si="24"/>
        <v>0</v>
      </c>
      <c r="G82" s="169">
        <f t="shared" si="25"/>
        <v>0</v>
      </c>
      <c r="H82" s="169"/>
      <c r="I82" s="169">
        <f t="shared" si="26"/>
        <v>0</v>
      </c>
      <c r="J82" s="169"/>
      <c r="K82" s="169">
        <f t="shared" si="27"/>
        <v>0</v>
      </c>
      <c r="L82" s="169">
        <v>21</v>
      </c>
      <c r="M82" s="169">
        <f t="shared" si="28"/>
        <v>0</v>
      </c>
      <c r="N82" s="161">
        <v>0</v>
      </c>
      <c r="O82" s="161">
        <f t="shared" si="29"/>
        <v>0</v>
      </c>
      <c r="P82" s="161">
        <v>0</v>
      </c>
      <c r="Q82" s="161">
        <f t="shared" si="30"/>
        <v>0</v>
      </c>
      <c r="R82" s="161"/>
      <c r="S82" s="161"/>
      <c r="T82" s="162">
        <v>0</v>
      </c>
      <c r="U82" s="161">
        <f t="shared" si="31"/>
        <v>0</v>
      </c>
      <c r="V82" s="151"/>
      <c r="W82" s="151"/>
      <c r="X82" s="151"/>
      <c r="Y82" s="151"/>
      <c r="Z82" s="151"/>
      <c r="AA82" s="151"/>
      <c r="AB82" s="151"/>
      <c r="AC82" s="151"/>
      <c r="AD82" s="151"/>
      <c r="AE82" s="151" t="s">
        <v>114</v>
      </c>
      <c r="AF82" s="151"/>
      <c r="AG82" s="151"/>
      <c r="AH82" s="151"/>
      <c r="AI82" s="151"/>
      <c r="AJ82" s="151"/>
      <c r="AK82" s="151"/>
      <c r="AL82" s="151"/>
      <c r="AM82" s="151"/>
      <c r="AN82" s="151"/>
      <c r="AO82" s="151"/>
      <c r="AP82" s="151"/>
      <c r="AQ82" s="151"/>
      <c r="AR82" s="151"/>
      <c r="AS82" s="151"/>
      <c r="AT82" s="151"/>
      <c r="AU82" s="151"/>
      <c r="AV82" s="151"/>
      <c r="AW82" s="151"/>
      <c r="AX82" s="151"/>
      <c r="AY82" s="151"/>
      <c r="AZ82" s="151"/>
      <c r="BA82" s="151"/>
      <c r="BB82" s="151"/>
      <c r="BC82" s="151"/>
      <c r="BD82" s="151"/>
      <c r="BE82" s="151"/>
      <c r="BF82" s="151"/>
      <c r="BG82" s="151"/>
      <c r="BH82" s="151"/>
    </row>
    <row r="83" spans="1:60" outlineLevel="1">
      <c r="A83" s="152">
        <v>59</v>
      </c>
      <c r="B83" s="158" t="s">
        <v>237</v>
      </c>
      <c r="C83" s="191" t="s">
        <v>238</v>
      </c>
      <c r="D83" s="160" t="s">
        <v>230</v>
      </c>
      <c r="E83" s="166">
        <v>1</v>
      </c>
      <c r="F83" s="168">
        <f t="shared" si="24"/>
        <v>0</v>
      </c>
      <c r="G83" s="169">
        <f t="shared" si="25"/>
        <v>0</v>
      </c>
      <c r="H83" s="169"/>
      <c r="I83" s="169">
        <f t="shared" si="26"/>
        <v>0</v>
      </c>
      <c r="J83" s="169"/>
      <c r="K83" s="169">
        <f t="shared" si="27"/>
        <v>0</v>
      </c>
      <c r="L83" s="169">
        <v>21</v>
      </c>
      <c r="M83" s="169">
        <f t="shared" si="28"/>
        <v>0</v>
      </c>
      <c r="N83" s="161">
        <v>0</v>
      </c>
      <c r="O83" s="161">
        <f t="shared" si="29"/>
        <v>0</v>
      </c>
      <c r="P83" s="161">
        <v>0</v>
      </c>
      <c r="Q83" s="161">
        <f t="shared" si="30"/>
        <v>0</v>
      </c>
      <c r="R83" s="161"/>
      <c r="S83" s="161"/>
      <c r="T83" s="162">
        <v>0</v>
      </c>
      <c r="U83" s="161">
        <f t="shared" si="31"/>
        <v>0</v>
      </c>
      <c r="V83" s="151"/>
      <c r="W83" s="151"/>
      <c r="X83" s="151"/>
      <c r="Y83" s="151"/>
      <c r="Z83" s="151"/>
      <c r="AA83" s="151"/>
      <c r="AB83" s="151"/>
      <c r="AC83" s="151"/>
      <c r="AD83" s="151"/>
      <c r="AE83" s="151" t="s">
        <v>114</v>
      </c>
      <c r="AF83" s="151"/>
      <c r="AG83" s="151"/>
      <c r="AH83" s="151"/>
      <c r="AI83" s="151"/>
      <c r="AJ83" s="151"/>
      <c r="AK83" s="151"/>
      <c r="AL83" s="151"/>
      <c r="AM83" s="151"/>
      <c r="AN83" s="151"/>
      <c r="AO83" s="151"/>
      <c r="AP83" s="151"/>
      <c r="AQ83" s="151"/>
      <c r="AR83" s="151"/>
      <c r="AS83" s="151"/>
      <c r="AT83" s="151"/>
      <c r="AU83" s="151"/>
      <c r="AV83" s="151"/>
      <c r="AW83" s="151"/>
      <c r="AX83" s="151"/>
      <c r="AY83" s="151"/>
      <c r="AZ83" s="151"/>
      <c r="BA83" s="151"/>
      <c r="BB83" s="151"/>
      <c r="BC83" s="151"/>
      <c r="BD83" s="151"/>
      <c r="BE83" s="151"/>
      <c r="BF83" s="151"/>
      <c r="BG83" s="151"/>
      <c r="BH83" s="151"/>
    </row>
    <row r="84" spans="1:60" outlineLevel="1">
      <c r="A84" s="152">
        <v>60</v>
      </c>
      <c r="B84" s="158" t="s">
        <v>239</v>
      </c>
      <c r="C84" s="191" t="s">
        <v>240</v>
      </c>
      <c r="D84" s="160" t="s">
        <v>230</v>
      </c>
      <c r="E84" s="166">
        <v>1</v>
      </c>
      <c r="F84" s="168">
        <f t="shared" si="24"/>
        <v>0</v>
      </c>
      <c r="G84" s="169">
        <f t="shared" si="25"/>
        <v>0</v>
      </c>
      <c r="H84" s="169"/>
      <c r="I84" s="169">
        <f t="shared" si="26"/>
        <v>0</v>
      </c>
      <c r="J84" s="169"/>
      <c r="K84" s="169">
        <f t="shared" si="27"/>
        <v>0</v>
      </c>
      <c r="L84" s="169">
        <v>21</v>
      </c>
      <c r="M84" s="169">
        <f t="shared" si="28"/>
        <v>0</v>
      </c>
      <c r="N84" s="161">
        <v>0</v>
      </c>
      <c r="O84" s="161">
        <f t="shared" si="29"/>
        <v>0</v>
      </c>
      <c r="P84" s="161">
        <v>0</v>
      </c>
      <c r="Q84" s="161">
        <f t="shared" si="30"/>
        <v>0</v>
      </c>
      <c r="R84" s="161"/>
      <c r="S84" s="161"/>
      <c r="T84" s="162">
        <v>0</v>
      </c>
      <c r="U84" s="161">
        <f t="shared" si="31"/>
        <v>0</v>
      </c>
      <c r="V84" s="151"/>
      <c r="W84" s="151"/>
      <c r="X84" s="151"/>
      <c r="Y84" s="151"/>
      <c r="Z84" s="151"/>
      <c r="AA84" s="151"/>
      <c r="AB84" s="151"/>
      <c r="AC84" s="151"/>
      <c r="AD84" s="151"/>
      <c r="AE84" s="151" t="s">
        <v>114</v>
      </c>
      <c r="AF84" s="151"/>
      <c r="AG84" s="151"/>
      <c r="AH84" s="151"/>
      <c r="AI84" s="151"/>
      <c r="AJ84" s="151"/>
      <c r="AK84" s="151"/>
      <c r="AL84" s="151"/>
      <c r="AM84" s="151"/>
      <c r="AN84" s="151"/>
      <c r="AO84" s="151"/>
      <c r="AP84" s="151"/>
      <c r="AQ84" s="151"/>
      <c r="AR84" s="151"/>
      <c r="AS84" s="151"/>
      <c r="AT84" s="151"/>
      <c r="AU84" s="151"/>
      <c r="AV84" s="151"/>
      <c r="AW84" s="151"/>
      <c r="AX84" s="151"/>
      <c r="AY84" s="151"/>
      <c r="AZ84" s="151"/>
      <c r="BA84" s="151"/>
      <c r="BB84" s="151"/>
      <c r="BC84" s="151"/>
      <c r="BD84" s="151"/>
      <c r="BE84" s="151"/>
      <c r="BF84" s="151"/>
      <c r="BG84" s="151"/>
      <c r="BH84" s="151"/>
    </row>
    <row r="85" spans="1:60" outlineLevel="1">
      <c r="A85" s="152">
        <v>61</v>
      </c>
      <c r="B85" s="158" t="s">
        <v>241</v>
      </c>
      <c r="C85" s="191" t="s">
        <v>242</v>
      </c>
      <c r="D85" s="160" t="s">
        <v>230</v>
      </c>
      <c r="E85" s="166">
        <v>1</v>
      </c>
      <c r="F85" s="168">
        <f t="shared" si="24"/>
        <v>0</v>
      </c>
      <c r="G85" s="169">
        <f t="shared" si="25"/>
        <v>0</v>
      </c>
      <c r="H85" s="169"/>
      <c r="I85" s="169">
        <f t="shared" si="26"/>
        <v>0</v>
      </c>
      <c r="J85" s="169"/>
      <c r="K85" s="169">
        <f t="shared" si="27"/>
        <v>0</v>
      </c>
      <c r="L85" s="169">
        <v>21</v>
      </c>
      <c r="M85" s="169">
        <f t="shared" si="28"/>
        <v>0</v>
      </c>
      <c r="N85" s="161">
        <v>0</v>
      </c>
      <c r="O85" s="161">
        <f t="shared" si="29"/>
        <v>0</v>
      </c>
      <c r="P85" s="161">
        <v>0</v>
      </c>
      <c r="Q85" s="161">
        <f t="shared" si="30"/>
        <v>0</v>
      </c>
      <c r="R85" s="161"/>
      <c r="S85" s="161"/>
      <c r="T85" s="162">
        <v>0</v>
      </c>
      <c r="U85" s="161">
        <f t="shared" si="31"/>
        <v>0</v>
      </c>
      <c r="V85" s="151"/>
      <c r="W85" s="151"/>
      <c r="X85" s="151"/>
      <c r="Y85" s="151"/>
      <c r="Z85" s="151"/>
      <c r="AA85" s="151"/>
      <c r="AB85" s="151"/>
      <c r="AC85" s="151"/>
      <c r="AD85" s="151"/>
      <c r="AE85" s="151" t="s">
        <v>114</v>
      </c>
      <c r="AF85" s="151"/>
      <c r="AG85" s="151"/>
      <c r="AH85" s="151"/>
      <c r="AI85" s="151"/>
      <c r="AJ85" s="151"/>
      <c r="AK85" s="151"/>
      <c r="AL85" s="151"/>
      <c r="AM85" s="151"/>
      <c r="AN85" s="151"/>
      <c r="AO85" s="151"/>
      <c r="AP85" s="151"/>
      <c r="AQ85" s="151"/>
      <c r="AR85" s="151"/>
      <c r="AS85" s="151"/>
      <c r="AT85" s="151"/>
      <c r="AU85" s="151"/>
      <c r="AV85" s="151"/>
      <c r="AW85" s="151"/>
      <c r="AX85" s="151"/>
      <c r="AY85" s="151"/>
      <c r="AZ85" s="151"/>
      <c r="BA85" s="151"/>
      <c r="BB85" s="151"/>
      <c r="BC85" s="151"/>
      <c r="BD85" s="151"/>
      <c r="BE85" s="151"/>
      <c r="BF85" s="151"/>
      <c r="BG85" s="151"/>
      <c r="BH85" s="151"/>
    </row>
    <row r="86" spans="1:60" outlineLevel="1">
      <c r="A86" s="179">
        <v>62</v>
      </c>
      <c r="B86" s="180" t="s">
        <v>243</v>
      </c>
      <c r="C86" s="193" t="s">
        <v>244</v>
      </c>
      <c r="D86" s="181" t="s">
        <v>245</v>
      </c>
      <c r="E86" s="182">
        <v>20</v>
      </c>
      <c r="F86" s="183">
        <f t="shared" si="24"/>
        <v>0</v>
      </c>
      <c r="G86" s="184">
        <f t="shared" si="25"/>
        <v>0</v>
      </c>
      <c r="H86" s="184"/>
      <c r="I86" s="184">
        <f t="shared" si="26"/>
        <v>0</v>
      </c>
      <c r="J86" s="184"/>
      <c r="K86" s="184">
        <f t="shared" si="27"/>
        <v>0</v>
      </c>
      <c r="L86" s="184">
        <v>21</v>
      </c>
      <c r="M86" s="184">
        <f t="shared" si="28"/>
        <v>0</v>
      </c>
      <c r="N86" s="185">
        <v>0</v>
      </c>
      <c r="O86" s="185">
        <f t="shared" si="29"/>
        <v>0</v>
      </c>
      <c r="P86" s="185">
        <v>0</v>
      </c>
      <c r="Q86" s="185">
        <f t="shared" si="30"/>
        <v>0</v>
      </c>
      <c r="R86" s="185"/>
      <c r="S86" s="185"/>
      <c r="T86" s="186">
        <v>1</v>
      </c>
      <c r="U86" s="185">
        <f t="shared" si="31"/>
        <v>20</v>
      </c>
      <c r="V86" s="151"/>
      <c r="W86" s="151"/>
      <c r="X86" s="151"/>
      <c r="Y86" s="151"/>
      <c r="Z86" s="151"/>
      <c r="AA86" s="151"/>
      <c r="AB86" s="151"/>
      <c r="AC86" s="151"/>
      <c r="AD86" s="151"/>
      <c r="AE86" s="151" t="s">
        <v>114</v>
      </c>
      <c r="AF86" s="151"/>
      <c r="AG86" s="151"/>
      <c r="AH86" s="151"/>
      <c r="AI86" s="151"/>
      <c r="AJ86" s="151"/>
      <c r="AK86" s="151"/>
      <c r="AL86" s="151"/>
      <c r="AM86" s="151"/>
      <c r="AN86" s="151"/>
      <c r="AO86" s="151"/>
      <c r="AP86" s="151"/>
      <c r="AQ86" s="151"/>
      <c r="AR86" s="151"/>
      <c r="AS86" s="151"/>
      <c r="AT86" s="151"/>
      <c r="AU86" s="151"/>
      <c r="AV86" s="151"/>
      <c r="AW86" s="151"/>
      <c r="AX86" s="151"/>
      <c r="AY86" s="151"/>
      <c r="AZ86" s="151"/>
      <c r="BA86" s="151"/>
      <c r="BB86" s="151"/>
      <c r="BC86" s="151"/>
      <c r="BD86" s="151"/>
      <c r="BE86" s="151"/>
      <c r="BF86" s="151"/>
      <c r="BG86" s="151"/>
      <c r="BH86" s="151"/>
    </row>
    <row r="87" spans="1:60">
      <c r="A87" s="6"/>
      <c r="B87" s="7" t="s">
        <v>246</v>
      </c>
      <c r="C87" s="194" t="s">
        <v>246</v>
      </c>
      <c r="D87" s="6"/>
      <c r="E87" s="6"/>
      <c r="F87" s="6"/>
      <c r="G87" s="6"/>
      <c r="H87" s="6"/>
      <c r="I87" s="6"/>
      <c r="J87" s="6"/>
      <c r="K87" s="6"/>
      <c r="L87" s="6"/>
      <c r="M87" s="6"/>
      <c r="N87" s="6"/>
      <c r="O87" s="6"/>
      <c r="P87" s="6"/>
      <c r="Q87" s="6"/>
      <c r="R87" s="6"/>
      <c r="S87" s="6"/>
      <c r="T87" s="6"/>
      <c r="U87" s="6"/>
      <c r="AC87">
        <v>15</v>
      </c>
      <c r="AD87">
        <v>21</v>
      </c>
    </row>
    <row r="88" spans="1:60">
      <c r="A88" s="187"/>
      <c r="B88" s="188" t="s">
        <v>28</v>
      </c>
      <c r="C88" s="195" t="s">
        <v>246</v>
      </c>
      <c r="D88" s="189"/>
      <c r="E88" s="189"/>
      <c r="F88" s="189"/>
      <c r="G88" s="190">
        <f>G8+G12+G14+G16+G21+G25+G30+G32+G34+G37+G49+G55+G62+G67+G70+G77+G79</f>
        <v>0</v>
      </c>
      <c r="H88" s="6"/>
      <c r="I88" s="6"/>
      <c r="J88" s="6"/>
      <c r="K88" s="6"/>
      <c r="L88" s="6"/>
      <c r="M88" s="6"/>
      <c r="N88" s="6"/>
      <c r="O88" s="6"/>
      <c r="P88" s="6"/>
      <c r="Q88" s="6"/>
      <c r="R88" s="6"/>
      <c r="S88" s="6"/>
      <c r="T88" s="6"/>
      <c r="U88" s="6"/>
      <c r="AC88">
        <f>SUMIF(L7:L86,AC87,G7:G86)</f>
        <v>0</v>
      </c>
      <c r="AD88">
        <f>SUMIF(L7:L86,AD87,G7:G86)</f>
        <v>0</v>
      </c>
      <c r="AE88" t="s">
        <v>247</v>
      </c>
    </row>
    <row r="89" spans="1:60">
      <c r="A89" s="6"/>
      <c r="B89" s="7" t="s">
        <v>246</v>
      </c>
      <c r="C89" s="194" t="s">
        <v>246</v>
      </c>
      <c r="D89" s="6"/>
      <c r="E89" s="6"/>
      <c r="F89" s="6"/>
      <c r="G89" s="6"/>
      <c r="H89" s="6"/>
      <c r="I89" s="6"/>
      <c r="J89" s="6"/>
      <c r="K89" s="6"/>
      <c r="L89" s="6"/>
      <c r="M89" s="6"/>
      <c r="N89" s="6"/>
      <c r="O89" s="6"/>
      <c r="P89" s="6"/>
      <c r="Q89" s="6"/>
      <c r="R89" s="6"/>
      <c r="S89" s="6"/>
      <c r="T89" s="6"/>
      <c r="U89" s="6"/>
    </row>
    <row r="90" spans="1:60">
      <c r="A90" s="6"/>
      <c r="B90" s="7" t="s">
        <v>246</v>
      </c>
      <c r="C90" s="194" t="s">
        <v>246</v>
      </c>
      <c r="D90" s="6"/>
      <c r="E90" s="6"/>
      <c r="F90" s="6"/>
      <c r="G90" s="6"/>
      <c r="H90" s="6"/>
      <c r="I90" s="6"/>
      <c r="J90" s="6"/>
      <c r="K90" s="6"/>
      <c r="L90" s="6"/>
      <c r="M90" s="6"/>
      <c r="N90" s="6"/>
      <c r="O90" s="6"/>
      <c r="P90" s="6"/>
      <c r="Q90" s="6"/>
      <c r="R90" s="6"/>
      <c r="S90" s="6"/>
      <c r="T90" s="6"/>
      <c r="U90" s="6"/>
    </row>
    <row r="91" spans="1:60">
      <c r="A91" s="257" t="s">
        <v>248</v>
      </c>
      <c r="B91" s="257"/>
      <c r="C91" s="258"/>
      <c r="D91" s="6"/>
      <c r="E91" s="6"/>
      <c r="F91" s="6"/>
      <c r="G91" s="6"/>
      <c r="H91" s="6"/>
      <c r="I91" s="6"/>
      <c r="J91" s="6"/>
      <c r="K91" s="6"/>
      <c r="L91" s="6"/>
      <c r="M91" s="6"/>
      <c r="N91" s="6"/>
      <c r="O91" s="6"/>
      <c r="P91" s="6"/>
      <c r="Q91" s="6"/>
      <c r="R91" s="6"/>
      <c r="S91" s="6"/>
      <c r="T91" s="6"/>
      <c r="U91" s="6"/>
    </row>
    <row r="92" spans="1:60">
      <c r="A92" s="259"/>
      <c r="B92" s="260"/>
      <c r="C92" s="261"/>
      <c r="D92" s="260"/>
      <c r="E92" s="260"/>
      <c r="F92" s="260"/>
      <c r="G92" s="262"/>
      <c r="H92" s="6"/>
      <c r="I92" s="6"/>
      <c r="J92" s="6"/>
      <c r="K92" s="6"/>
      <c r="L92" s="6"/>
      <c r="M92" s="6"/>
      <c r="N92" s="6"/>
      <c r="O92" s="6"/>
      <c r="P92" s="6"/>
      <c r="Q92" s="6"/>
      <c r="R92" s="6"/>
      <c r="S92" s="6"/>
      <c r="T92" s="6"/>
      <c r="U92" s="6"/>
      <c r="AE92" t="s">
        <v>249</v>
      </c>
    </row>
    <row r="93" spans="1:60">
      <c r="A93" s="263"/>
      <c r="B93" s="264"/>
      <c r="C93" s="265"/>
      <c r="D93" s="264"/>
      <c r="E93" s="264"/>
      <c r="F93" s="264"/>
      <c r="G93" s="266"/>
      <c r="H93" s="6"/>
      <c r="I93" s="6"/>
      <c r="J93" s="6"/>
      <c r="K93" s="6"/>
      <c r="L93" s="6"/>
      <c r="M93" s="6"/>
      <c r="N93" s="6"/>
      <c r="O93" s="6"/>
      <c r="P93" s="6"/>
      <c r="Q93" s="6"/>
      <c r="R93" s="6"/>
      <c r="S93" s="6"/>
      <c r="T93" s="6"/>
      <c r="U93" s="6"/>
    </row>
    <row r="94" spans="1:60">
      <c r="A94" s="263"/>
      <c r="B94" s="264"/>
      <c r="C94" s="265"/>
      <c r="D94" s="264"/>
      <c r="E94" s="264"/>
      <c r="F94" s="264"/>
      <c r="G94" s="266"/>
      <c r="H94" s="6"/>
      <c r="I94" s="6"/>
      <c r="J94" s="6"/>
      <c r="K94" s="6"/>
      <c r="L94" s="6"/>
      <c r="M94" s="6"/>
      <c r="N94" s="6"/>
      <c r="O94" s="6"/>
      <c r="P94" s="6"/>
      <c r="Q94" s="6"/>
      <c r="R94" s="6"/>
      <c r="S94" s="6"/>
      <c r="T94" s="6"/>
      <c r="U94" s="6"/>
    </row>
    <row r="95" spans="1:60">
      <c r="A95" s="263"/>
      <c r="B95" s="264"/>
      <c r="C95" s="265"/>
      <c r="D95" s="264"/>
      <c r="E95" s="264"/>
      <c r="F95" s="264"/>
      <c r="G95" s="266"/>
      <c r="H95" s="6"/>
      <c r="I95" s="6"/>
      <c r="J95" s="6"/>
      <c r="K95" s="6"/>
      <c r="L95" s="6"/>
      <c r="M95" s="6"/>
      <c r="N95" s="6"/>
      <c r="O95" s="6"/>
      <c r="P95" s="6"/>
      <c r="Q95" s="6"/>
      <c r="R95" s="6"/>
      <c r="S95" s="6"/>
      <c r="T95" s="6"/>
      <c r="U95" s="6"/>
    </row>
    <row r="96" spans="1:60">
      <c r="A96" s="267"/>
      <c r="B96" s="268"/>
      <c r="C96" s="269"/>
      <c r="D96" s="268"/>
      <c r="E96" s="268"/>
      <c r="F96" s="268"/>
      <c r="G96" s="270"/>
      <c r="H96" s="6"/>
      <c r="I96" s="6"/>
      <c r="J96" s="6"/>
      <c r="K96" s="6"/>
      <c r="L96" s="6"/>
      <c r="M96" s="6"/>
      <c r="N96" s="6"/>
      <c r="O96" s="6"/>
      <c r="P96" s="6"/>
      <c r="Q96" s="6"/>
      <c r="R96" s="6"/>
      <c r="S96" s="6"/>
      <c r="T96" s="6"/>
      <c r="U96" s="6"/>
    </row>
    <row r="97" spans="1:31">
      <c r="A97" s="6"/>
      <c r="B97" s="7" t="s">
        <v>246</v>
      </c>
      <c r="C97" s="194" t="s">
        <v>246</v>
      </c>
      <c r="D97" s="6"/>
      <c r="E97" s="6"/>
      <c r="F97" s="6"/>
      <c r="G97" s="6"/>
      <c r="H97" s="6"/>
      <c r="I97" s="6"/>
      <c r="J97" s="6"/>
      <c r="K97" s="6"/>
      <c r="L97" s="6"/>
      <c r="M97" s="6"/>
      <c r="N97" s="6"/>
      <c r="O97" s="6"/>
      <c r="P97" s="6"/>
      <c r="Q97" s="6"/>
      <c r="R97" s="6"/>
      <c r="S97" s="6"/>
      <c r="T97" s="6"/>
      <c r="U97" s="6"/>
    </row>
    <row r="98" spans="1:31">
      <c r="C98" s="196"/>
      <c r="AE98" t="s">
        <v>250</v>
      </c>
    </row>
  </sheetData>
  <mergeCells count="6">
    <mergeCell ref="A92:G96"/>
    <mergeCell ref="A1:G1"/>
    <mergeCell ref="C2:G2"/>
    <mergeCell ref="C3:G3"/>
    <mergeCell ref="C4:G4"/>
    <mergeCell ref="A91:C91"/>
  </mergeCells>
  <pageMargins left="0.39370078740157499" right="0.196850393700787" top="0.78740157499999996" bottom="0.78740157499999996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47</vt:i4>
      </vt:variant>
    </vt:vector>
  </HeadingPairs>
  <TitlesOfParts>
    <vt:vector size="51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Věruška</dc:creator>
  <cp:lastModifiedBy>leos.konvalina</cp:lastModifiedBy>
  <cp:lastPrinted>2014-02-28T09:52:57Z</cp:lastPrinted>
  <dcterms:created xsi:type="dcterms:W3CDTF">2009-04-08T07:15:50Z</dcterms:created>
  <dcterms:modified xsi:type="dcterms:W3CDTF">2023-05-05T08:43:15Z</dcterms:modified>
</cp:coreProperties>
</file>